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8_{F6C79FF0-39C2-4C66-A053-C0CD78F032A4}" xr6:coauthVersionLast="47" xr6:coauthVersionMax="47" xr10:uidLastSave="{00000000-0000-0000-0000-000000000000}"/>
  <bookViews>
    <workbookView xWindow="-110" yWindow="-110" windowWidth="19420" windowHeight="10300" tabRatio="656" xr2:uid="{00000000-000D-0000-FFFF-FFFF00000000}"/>
  </bookViews>
  <sheets>
    <sheet name="Evaluación" sheetId="1" r:id="rId1"/>
    <sheet name="Base de puntajes" sheetId="2" r:id="rId2"/>
    <sheet name="Resumen Evaluación" sheetId="3" r:id="rId3"/>
    <sheet name="Base de datos de Item" sheetId="4" r:id="rId4"/>
  </sheets>
  <definedNames>
    <definedName name="_xlnm._FilterDatabase" localSheetId="1" hidden="1">'Base de puntajes'!$L$93:$N$93</definedName>
  </definedNames>
  <calcPr calcId="191029" calcMode="auto" fullCalcOnLoad="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31" i="3" l="1"/>
  <c r="A31" i="3"/>
  <c r="A80" i="2" s="1"/>
  <c r="N65" i="1"/>
  <c r="B41" i="4" s="1"/>
  <c r="N66" i="1"/>
  <c r="B42" i="4" s="1"/>
  <c r="N67" i="1"/>
  <c r="B43" i="4" s="1"/>
  <c r="N68" i="1"/>
  <c r="B44" i="4" s="1"/>
  <c r="N69" i="1"/>
  <c r="N70" i="1"/>
  <c r="B46" i="4" s="1"/>
  <c r="N71" i="1"/>
  <c r="N72" i="1"/>
  <c r="B48" i="4" s="1"/>
  <c r="N73" i="1"/>
  <c r="B49" i="4" s="1"/>
  <c r="N64" i="1"/>
  <c r="N61" i="1"/>
  <c r="B39" i="4" s="1"/>
  <c r="N56" i="1"/>
  <c r="B34" i="4" s="1"/>
  <c r="N57" i="1"/>
  <c r="B35" i="4" s="1"/>
  <c r="N58" i="1"/>
  <c r="B36" i="4" s="1"/>
  <c r="N59" i="1"/>
  <c r="B37" i="4" s="1"/>
  <c r="N60" i="1"/>
  <c r="B38" i="4" s="1"/>
  <c r="N55" i="1"/>
  <c r="N52" i="1"/>
  <c r="B32" i="4" s="1"/>
  <c r="N48" i="1"/>
  <c r="N49" i="1"/>
  <c r="B29" i="4" s="1"/>
  <c r="N50" i="1"/>
  <c r="B30" i="4" s="1"/>
  <c r="N51" i="1"/>
  <c r="B31" i="4" s="1"/>
  <c r="N47" i="1"/>
  <c r="N44" i="1"/>
  <c r="B26" i="4" s="1"/>
  <c r="N36" i="1"/>
  <c r="B18" i="4" s="1"/>
  <c r="N37" i="1"/>
  <c r="B19" i="4" s="1"/>
  <c r="N38" i="1"/>
  <c r="B20" i="4" s="1"/>
  <c r="N39" i="1"/>
  <c r="B21" i="4" s="1"/>
  <c r="N40" i="1"/>
  <c r="B22" i="4" s="1"/>
  <c r="N41" i="1"/>
  <c r="B23" i="4" s="1"/>
  <c r="N42" i="1"/>
  <c r="B24" i="4" s="1"/>
  <c r="N43" i="1"/>
  <c r="B25" i="4" s="1"/>
  <c r="N35" i="1"/>
  <c r="N32" i="1"/>
  <c r="B16" i="4" s="1"/>
  <c r="N30" i="1"/>
  <c r="N26" i="1"/>
  <c r="B12" i="4" s="1"/>
  <c r="N31" i="1"/>
  <c r="B15" i="4" s="1"/>
  <c r="N29" i="1"/>
  <c r="N21" i="1"/>
  <c r="B7" i="4" s="1"/>
  <c r="N22" i="1"/>
  <c r="B8" i="4" s="1"/>
  <c r="N23" i="1"/>
  <c r="B9" i="4" s="1"/>
  <c r="N24" i="1"/>
  <c r="B10" i="4" s="1"/>
  <c r="N25" i="1"/>
  <c r="B11" i="4" s="1"/>
  <c r="N20" i="1"/>
  <c r="N16" i="1"/>
  <c r="B4" i="4" s="1"/>
  <c r="N17" i="1"/>
  <c r="B5" i="4" s="1"/>
  <c r="N15" i="1"/>
  <c r="B10" i="2"/>
  <c r="B80" i="2" s="1"/>
  <c r="B13" i="2"/>
  <c r="B18" i="2"/>
  <c r="B82" i="2" s="1"/>
  <c r="B27" i="2"/>
  <c r="B33" i="2"/>
  <c r="B84" i="2" s="1"/>
  <c r="B45" i="2"/>
  <c r="B53" i="2"/>
  <c r="B86" i="2" s="1"/>
  <c r="B62" i="2"/>
  <c r="B87" i="2"/>
  <c r="A48" i="4"/>
  <c r="A49" i="4"/>
  <c r="A72" i="2"/>
  <c r="A73" i="2"/>
  <c r="A26" i="4"/>
  <c r="A44" i="2"/>
  <c r="A32" i="4"/>
  <c r="A52" i="2"/>
  <c r="A24" i="4"/>
  <c r="A25" i="4"/>
  <c r="A42" i="2"/>
  <c r="A43" i="2"/>
  <c r="A33" i="2"/>
  <c r="A7" i="4"/>
  <c r="A8" i="4"/>
  <c r="A9" i="4"/>
  <c r="A10" i="4"/>
  <c r="A11" i="4"/>
  <c r="A12" i="4"/>
  <c r="A21" i="2"/>
  <c r="A22" i="2"/>
  <c r="A23" i="2"/>
  <c r="A24" i="2"/>
  <c r="A25" i="2"/>
  <c r="A26" i="2"/>
  <c r="N12" i="1"/>
  <c r="A3" i="4"/>
  <c r="A4" i="4"/>
  <c r="A5" i="4"/>
  <c r="A6" i="4"/>
  <c r="A13" i="4"/>
  <c r="A14" i="4"/>
  <c r="A15" i="4"/>
  <c r="A16" i="4"/>
  <c r="A17" i="4"/>
  <c r="A18" i="4"/>
  <c r="A19" i="4"/>
  <c r="A20" i="4"/>
  <c r="A21" i="4"/>
  <c r="A22" i="4"/>
  <c r="A23" i="4"/>
  <c r="A27" i="4"/>
  <c r="A28" i="4"/>
  <c r="A29" i="4"/>
  <c r="A30" i="4"/>
  <c r="A31" i="4"/>
  <c r="A33" i="4"/>
  <c r="A34" i="4"/>
  <c r="A35" i="4"/>
  <c r="A36" i="4"/>
  <c r="A37" i="4"/>
  <c r="A38" i="4"/>
  <c r="A39" i="4"/>
  <c r="A40" i="4"/>
  <c r="A41" i="4"/>
  <c r="A42" i="4"/>
  <c r="A43" i="4"/>
  <c r="A44" i="4"/>
  <c r="A45" i="4"/>
  <c r="A46" i="4"/>
  <c r="A47" i="4"/>
  <c r="A2" i="4"/>
  <c r="A70" i="2"/>
  <c r="A55" i="2"/>
  <c r="A56" i="2"/>
  <c r="A57" i="2"/>
  <c r="A58" i="2"/>
  <c r="J1" i="2"/>
  <c r="K1" i="2"/>
  <c r="A38" i="3"/>
  <c r="A87" i="2" s="1"/>
  <c r="A110" i="1" s="1"/>
  <c r="A37" i="3"/>
  <c r="A86" i="2" s="1"/>
  <c r="A109" i="1" s="1"/>
  <c r="A36" i="3"/>
  <c r="A85" i="2" s="1"/>
  <c r="A108" i="1" s="1"/>
  <c r="A35" i="3"/>
  <c r="A84" i="2" s="1"/>
  <c r="A107" i="1" s="1"/>
  <c r="A34" i="3"/>
  <c r="A83" i="2" s="1"/>
  <c r="A106" i="1" s="1"/>
  <c r="A33" i="3"/>
  <c r="A82" i="2" s="1"/>
  <c r="A105" i="1" s="1"/>
  <c r="A32" i="3"/>
  <c r="A81" i="2" s="1"/>
  <c r="A104" i="1" s="1"/>
  <c r="A71" i="2"/>
  <c r="A69" i="2"/>
  <c r="A68" i="2"/>
  <c r="A67" i="2"/>
  <c r="A66" i="2"/>
  <c r="A65" i="2"/>
  <c r="A64" i="2"/>
  <c r="A62" i="2"/>
  <c r="A61" i="2"/>
  <c r="A60" i="2"/>
  <c r="A59" i="2"/>
  <c r="A53" i="2"/>
  <c r="A51" i="2"/>
  <c r="A50" i="2"/>
  <c r="A49" i="2"/>
  <c r="A48" i="2"/>
  <c r="A47" i="2"/>
  <c r="A45" i="2"/>
  <c r="A41" i="2"/>
  <c r="A40" i="2"/>
  <c r="A39" i="2"/>
  <c r="A38" i="2"/>
  <c r="A37" i="2"/>
  <c r="A36" i="2"/>
  <c r="A35" i="2"/>
  <c r="A32" i="2"/>
  <c r="A31" i="2"/>
  <c r="A30" i="2"/>
  <c r="A29" i="2"/>
  <c r="A27" i="2"/>
  <c r="A20" i="2"/>
  <c r="A18" i="2"/>
  <c r="A17" i="2"/>
  <c r="A16" i="2"/>
  <c r="A15" i="2"/>
  <c r="A13" i="2"/>
  <c r="A12" i="2"/>
  <c r="A10" i="2"/>
  <c r="A9" i="2"/>
  <c r="A111" i="1"/>
  <c r="A103" i="1" l="1"/>
  <c r="J2" i="2" a="1"/>
  <c r="B47" i="4"/>
  <c r="N62" i="1"/>
  <c r="B45" i="4"/>
  <c r="N63" i="1"/>
  <c r="N14" i="1"/>
  <c r="N13" i="1"/>
  <c r="N54" i="1"/>
  <c r="N53" i="1"/>
  <c r="N46" i="1"/>
  <c r="N45" i="1"/>
  <c r="N34" i="1"/>
  <c r="N33" i="1"/>
  <c r="B14" i="4"/>
  <c r="N28" i="1"/>
  <c r="N27" i="1"/>
  <c r="N18" i="1"/>
  <c r="N19" i="1"/>
  <c r="N11" i="1"/>
  <c r="N10" i="1"/>
  <c r="B17" i="4"/>
  <c r="B2" i="4"/>
  <c r="B40" i="4"/>
  <c r="B33" i="4"/>
  <c r="B27" i="4"/>
  <c r="B28" i="4"/>
  <c r="B13" i="4"/>
  <c r="B6" i="4"/>
  <c r="B3" i="4"/>
  <c r="B83" i="2"/>
  <c r="B34" i="3" s="1"/>
  <c r="B85" i="2"/>
  <c r="B36" i="3" s="1"/>
  <c r="B37" i="3"/>
  <c r="B33" i="3"/>
  <c r="B38" i="3"/>
  <c r="B81" i="2"/>
  <c r="B35" i="3"/>
  <c r="J3" i="2" l="1" a="1"/>
  <c r="J4" i="2" s="1" a="1"/>
  <c r="D2" i="4" a="1"/>
  <c r="B103" i="1"/>
  <c r="H103" i="1" s="1"/>
  <c r="C31" i="3" s="1"/>
  <c r="B105" i="1"/>
  <c r="H105" i="1" s="1"/>
  <c r="C33" i="3" s="1"/>
  <c r="B108" i="1"/>
  <c r="H108" i="1" s="1"/>
  <c r="C36" i="3" s="1"/>
  <c r="B110" i="1"/>
  <c r="H110" i="1" s="1"/>
  <c r="C38" i="3" s="1"/>
  <c r="B107" i="1"/>
  <c r="H107" i="1" s="1"/>
  <c r="C35" i="3" s="1"/>
  <c r="B106" i="1"/>
  <c r="H106" i="1" s="1"/>
  <c r="C34" i="3" s="1"/>
  <c r="B109" i="1"/>
  <c r="H109" i="1" s="1"/>
  <c r="C37" i="3" s="1"/>
  <c r="B104" i="1"/>
  <c r="E3" i="4"/>
  <c r="E4" i="4"/>
  <c r="E2" i="4"/>
  <c r="B88" i="2"/>
  <c r="C80" i="2" s="1"/>
  <c r="B32" i="3"/>
  <c r="D31" i="3" l="1"/>
  <c r="G31" i="3"/>
  <c r="G33" i="3"/>
  <c r="D33" i="3"/>
  <c r="G36" i="3"/>
  <c r="D36" i="3"/>
  <c r="D38" i="3"/>
  <c r="G38" i="3"/>
  <c r="D35" i="3"/>
  <c r="G35" i="3"/>
  <c r="G34" i="3"/>
  <c r="D34" i="3"/>
  <c r="D37" i="3"/>
  <c r="G37" i="3"/>
  <c r="J5" i="2" a="1"/>
  <c r="B111" i="1"/>
  <c r="C81" i="2"/>
  <c r="E32" i="3" s="1"/>
  <c r="H104" i="1"/>
  <c r="D3" i="4" a="1"/>
  <c r="D4" i="4" s="1" a="1"/>
  <c r="B39" i="3"/>
  <c r="C84" i="2"/>
  <c r="E35" i="3" s="1"/>
  <c r="F36" i="3"/>
  <c r="C86" i="2"/>
  <c r="E37" i="3" s="1"/>
  <c r="C83" i="2"/>
  <c r="E34" i="3" s="1"/>
  <c r="C85" i="2"/>
  <c r="E36" i="3" s="1"/>
  <c r="F33" i="3"/>
  <c r="F37" i="3"/>
  <c r="C82" i="2"/>
  <c r="E33" i="3" s="1"/>
  <c r="C87" i="2"/>
  <c r="E38" i="3" s="1"/>
  <c r="F34" i="3"/>
  <c r="F38" i="3"/>
  <c r="F35" i="3"/>
  <c r="F31" i="3"/>
  <c r="H111" i="1" l="1"/>
  <c r="B84" i="1" s="1"/>
  <c r="C32" i="3"/>
  <c r="J6" i="2" a="1"/>
  <c r="J7" i="2" s="1" a="1"/>
  <c r="J8" i="2" s="1" a="1"/>
  <c r="H32" i="3"/>
  <c r="B75" i="1"/>
  <c r="K2" i="2"/>
  <c r="K8" i="2"/>
  <c r="K7" i="2"/>
  <c r="K6" i="2"/>
  <c r="K5" i="2"/>
  <c r="K4" i="2"/>
  <c r="K3" i="2"/>
  <c r="H36" i="3"/>
  <c r="H33" i="3"/>
  <c r="H38" i="3"/>
  <c r="H35" i="3"/>
  <c r="H34" i="3"/>
  <c r="C88" i="2"/>
  <c r="E39" i="3" s="1"/>
  <c r="E31" i="3"/>
  <c r="H31" i="3" s="1"/>
  <c r="H37" i="3"/>
  <c r="G32" i="3" l="1"/>
  <c r="D32" i="3"/>
  <c r="F32" i="3"/>
  <c r="F39" i="3" s="1" a="1"/>
  <c r="F39" i="3" s="1"/>
  <c r="C39" i="3" s="1"/>
  <c r="B74" i="1"/>
  <c r="J13" i="4" l="1"/>
  <c r="J17" i="4"/>
  <c r="J6" i="4"/>
  <c r="J2" i="4"/>
  <c r="J5" i="4"/>
  <c r="J4" i="4"/>
  <c r="J3" i="4"/>
  <c r="J18" i="4"/>
  <c r="I2" i="4" a="1"/>
  <c r="J16" i="4"/>
  <c r="J15" i="4"/>
  <c r="J14" i="4"/>
  <c r="Z30" i="3"/>
  <c r="Z32" i="3" s="1" a="1"/>
  <c r="Z32" i="3" s="1"/>
  <c r="M29" i="3"/>
  <c r="H39" i="3"/>
  <c r="G39" i="3"/>
  <c r="D39" i="3"/>
  <c r="B9" i="3"/>
  <c r="G5" i="3" s="1"/>
  <c r="I3" i="4" l="1" a="1"/>
  <c r="H6" i="3"/>
  <c r="H7" i="3"/>
  <c r="H5" i="3"/>
  <c r="G6" i="3"/>
  <c r="G7" i="3"/>
  <c r="B5" i="3"/>
  <c r="B7" i="3" a="1"/>
  <c r="B7" i="3" s="1"/>
  <c r="B6" i="3"/>
  <c r="I4" i="4" l="1" a="1"/>
  <c r="I5" i="4" l="1" a="1"/>
  <c r="I6" i="4" l="1" a="1"/>
  <c r="I13" i="4" l="1" a="1"/>
  <c r="I14" i="4" s="1" a="1"/>
  <c r="I15" i="4" s="1" a="1"/>
  <c r="I16" i="4" s="1" a="1"/>
  <c r="I17" i="4" s="1" a="1"/>
  <c r="I18" i="4" s="1" a="1"/>
  <c r="I18" i="4"/>
  <c r="I17" i="4"/>
  <c r="I16" i="4"/>
  <c r="I15" i="4"/>
  <c r="I14" i="4"/>
  <c r="I13" i="4"/>
  <c r="I6" i="4"/>
  <c r="I5" i="4"/>
  <c r="I4" i="4"/>
  <c r="D4" i="4"/>
  <c r="I3" i="4"/>
  <c r="D3" i="4"/>
  <c r="I2" i="4"/>
  <c r="D2" i="4"/>
  <c r="J8" i="2"/>
  <c r="J7" i="2"/>
  <c r="J6" i="2"/>
  <c r="J5" i="2"/>
  <c r="J4" i="2"/>
  <c r="J3" i="2"/>
  <c r="J2" i="2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<sst xmlns="http://schemas.openxmlformats.org/spreadsheetml/2006/main" count="132" uniqueCount="119">
  <si>
    <t>Evaluación de Personal</t>
  </si>
  <si>
    <t>Área Administrativa</t>
  </si>
  <si>
    <t>Evaluador</t>
  </si>
  <si>
    <t>Personal Evaluado</t>
  </si>
  <si>
    <t>Fecha de evaluación</t>
  </si>
  <si>
    <t>DESCRIPCIÓN</t>
  </si>
  <si>
    <t>Porcentaje Obtenido</t>
  </si>
  <si>
    <t xml:space="preserve">Puntos T. </t>
  </si>
  <si>
    <t>✔</t>
  </si>
  <si>
    <t>✘</t>
  </si>
  <si>
    <t>TOTAL DE PUNTOS OBTENIDOS</t>
  </si>
  <si>
    <t>PUNTOS TOTALES</t>
  </si>
  <si>
    <t>Evaluación:</t>
  </si>
  <si>
    <t>Evaluación</t>
  </si>
  <si>
    <t xml:space="preserve">Rangos </t>
  </si>
  <si>
    <t>No Cumple</t>
  </si>
  <si>
    <t>Cumple Parcialmente</t>
  </si>
  <si>
    <t>El mínimo debe ser 75 %</t>
  </si>
  <si>
    <t>Especificar los puntos de incumplimiento:</t>
  </si>
  <si>
    <t>Resumen de puntuación</t>
  </si>
  <si>
    <t>Puntos Totales</t>
  </si>
  <si>
    <t>Puntos obtenidos</t>
  </si>
  <si>
    <r>
      <rPr>
        <b/>
        <sz val="11"/>
        <color rgb="FF000000"/>
        <rFont val="Verdana"/>
        <family val="2"/>
        <charset val="1"/>
      </rPr>
      <t>Firma del evaluador:</t>
    </r>
    <r>
      <rPr>
        <sz val="11"/>
        <color rgb="FF000000"/>
        <rFont val="Verdana"/>
        <family val="2"/>
        <charset val="1"/>
      </rPr>
      <t>___________________________________</t>
    </r>
  </si>
  <si>
    <r>
      <rPr>
        <b/>
        <sz val="11"/>
        <color rgb="FF000000"/>
        <rFont val="Verdana"/>
        <family val="2"/>
        <charset val="1"/>
      </rPr>
      <t>Firma del evaluado:</t>
    </r>
    <r>
      <rPr>
        <sz val="11"/>
        <color rgb="FF000000"/>
        <rFont val="Verdana"/>
        <family val="2"/>
        <charset val="1"/>
      </rPr>
      <t>____________________________________</t>
    </r>
  </si>
  <si>
    <t xml:space="preserve">Puntuación del FC-RALY-159 </t>
  </si>
  <si>
    <t>Resumen de puntaje</t>
  </si>
  <si>
    <t>Descripción</t>
  </si>
  <si>
    <t>Fórmulas</t>
  </si>
  <si>
    <t>Porcentaje</t>
  </si>
  <si>
    <t>TOTAL</t>
  </si>
  <si>
    <t>RESUMEN DE EVALUACIÓN - DATOS</t>
  </si>
  <si>
    <t>Nº</t>
  </si>
  <si>
    <t>Mayor perdidas de puntos proporcional en:</t>
  </si>
  <si>
    <t>Puntos totales</t>
  </si>
  <si>
    <t>Calificación por sección</t>
  </si>
  <si>
    <t>Porcentaje Total</t>
  </si>
  <si>
    <t>Diferencia de puntos</t>
  </si>
  <si>
    <t>Diferencia de %</t>
  </si>
  <si>
    <t>⚠</t>
  </si>
  <si>
    <t xml:space="preserve">Items de Incidencia </t>
  </si>
  <si>
    <t>Cantidad</t>
  </si>
  <si>
    <t xml:space="preserve">Mayor cantidad de Incidencias en: </t>
  </si>
  <si>
    <t>Incidencias</t>
  </si>
  <si>
    <t>Datos Comparativos</t>
  </si>
  <si>
    <t>Mayor perdida de puntos</t>
  </si>
  <si>
    <t>Segunda perdida de puntos</t>
  </si>
  <si>
    <t>Definición</t>
  </si>
  <si>
    <t xml:space="preserve">Sección de Incidencia </t>
  </si>
  <si>
    <t>Evaluación: ( T. Puntos obtenidos / Puntos Totales )*100</t>
  </si>
  <si>
    <t>Cumple</t>
  </si>
  <si>
    <t>N/A</t>
  </si>
  <si>
    <t>Puntos Obtenidos</t>
  </si>
  <si>
    <t>Formato de evaluación:
Cumple                                       ✔
Cumple Parcialmente                ⚠
No Cumple                                 ✘
No Aplica                                  N/A</t>
  </si>
  <si>
    <t xml:space="preserve"> Barrera de Control # 3</t>
  </si>
  <si>
    <t>¿Realiza clasificación de las admisiones según el orden establecido?
ORDEN ESTABLECIDO:
Urgentes
Promesa del día
Promesa futuras
POSTERIORMENTE REVISA: 
Urgentes, pruebas de HIV, antidoping y alcoholemia
Con orden médica
Sin orden médica</t>
  </si>
  <si>
    <t xml:space="preserve">REVISIÓN  </t>
  </si>
  <si>
    <t>CLASIFICACIÓN DE ADMISIONES</t>
  </si>
  <si>
    <t>REVISIÓN DE LOS DATOS DEL PACIENTE</t>
  </si>
  <si>
    <t>Sexo colocado correctamente</t>
  </si>
  <si>
    <t>Verifica si la foto coincide con la edad</t>
  </si>
  <si>
    <t>Si es niña o niño verifica el criterio establecido</t>
  </si>
  <si>
    <t xml:space="preserve">Verifica que se coloco el nombre del médico </t>
  </si>
  <si>
    <t>Sigue procedimiento de agregar al médico sino se colocó</t>
  </si>
  <si>
    <t>Corrige nombre de médico (Si esta incorrecto)</t>
  </si>
  <si>
    <t xml:space="preserve">Realiza médico por prueba si la admisión tiene más de una orden médica o si amerita se realice (consultar en que casos se hace) </t>
  </si>
  <si>
    <t xml:space="preserve">Si no aparece el médico solicita se agregue al coordinador administrativo </t>
  </si>
  <si>
    <t>Firma en R.V.O.M.</t>
  </si>
  <si>
    <t>REVISIÓN DE SOLICITUD DE EXÁMENES CON ORDEN MÉDICA</t>
  </si>
  <si>
    <t>REVISIÓN DE BOLETAS CON PROCEDENCIA DE ASEGURADORAS</t>
  </si>
  <si>
    <t>Verificar que se haya subido a la herramienta 19 la verificación de la cobertura de la póliza que se realiza a través de la página web</t>
  </si>
  <si>
    <t>Garantiza la cobertura de la póliza en aquellas aseguradoras que no tienen verificación de la póliza por la web, copia del carnet del asegurado</t>
  </si>
  <si>
    <t xml:space="preserve">Revisar que el adjunto corresponda al paciente, de no encontrarla hacer la consulta con el facturador </t>
  </si>
  <si>
    <t xml:space="preserve">Revisar que el copago y número de póliza sea correcto </t>
  </si>
  <si>
    <t>REVISIÓN DE BOLETAS CON PROCEDENCIA CORPORATIVA</t>
  </si>
  <si>
    <t xml:space="preserve">Resalta la procedencia </t>
  </si>
  <si>
    <t>Verifica fecha de emisión y validez</t>
  </si>
  <si>
    <t>Datos del paciente</t>
  </si>
  <si>
    <t>Pruebas facturadas</t>
  </si>
  <si>
    <t xml:space="preserve">Sigue procedimiento de omisión, si hay de más o por confusión de prueba </t>
  </si>
  <si>
    <t>Si no coincide (Procedencia, fecha de validez y datos del paciente) sigue los procedimientos para la corrección de la misma. (Validar conocimientos)</t>
  </si>
  <si>
    <t xml:space="preserve">Verifica firma de solicitud de exámenes en ausencia de una solicitud escrita </t>
  </si>
  <si>
    <t>Si existe la solicitud de prueba de HIV, verifica que se encuentre la hoja de consentimiento, de lo contrario sigue el procedimiento</t>
  </si>
  <si>
    <t xml:space="preserve">Verifica firma de VDP contra la copia de la identificación del paciente </t>
  </si>
  <si>
    <t>REVISIÓN DE BOLETA PARA TRÁMITE LEGAL</t>
  </si>
  <si>
    <t>¿Esta activo el botón de legal?</t>
  </si>
  <si>
    <t>¿Revisó la firma de cédula verificada en recepción CVR?</t>
  </si>
  <si>
    <t>¿Revisó la firma de cédula verificada por el flebotomista CVF?</t>
  </si>
  <si>
    <t>¿Siguió procedimiento en caso de ausencia de firmas en CVR y CVF?</t>
  </si>
  <si>
    <t>¿Realizó activación de la verificación legal en el sistema en los datos del cliente?</t>
  </si>
  <si>
    <t>¿Realizó activación legal en los resultados del paciente?</t>
  </si>
  <si>
    <t>REVISIÓN DE LA VDP Y BOLETA</t>
  </si>
  <si>
    <t>Actualiza los datos de la VDP</t>
  </si>
  <si>
    <t>¿Revisó el monto del saldo de la boleta contra el sistema?</t>
  </si>
  <si>
    <t>¿Verifica que la factura este impresa?</t>
  </si>
  <si>
    <t xml:space="preserve">a. Si la factura no está impresa sigue el procedimiento (validar conocimientos) </t>
  </si>
  <si>
    <t>¿Verifica que las cuentas al crédito cumplan con las autorizaciones necesarias?</t>
  </si>
  <si>
    <t>¿Verificó y colocó la forma de entrega de los resultados del cliente? (Si es E-mail o médico coloca los ganchos en el sistema)</t>
  </si>
  <si>
    <t>Sube la documentación al +funciones 19</t>
  </si>
  <si>
    <t>¿Colocó correctamente el día y hora de promesa? Aplica si el archivo tiene 2 referencias.</t>
  </si>
  <si>
    <t>¿Colocó correctamente hora de toma de muestra?</t>
  </si>
  <si>
    <t xml:space="preserve">Agrega mensaje al Tecnólogo con observaciones relacionadas a las pruebas a realizar (uso de antibióticos, indicación de procedencia de la muestra, etc.) </t>
  </si>
  <si>
    <t>Coloca nota cuando el archivo tiene 2 o más referencias asociadas.</t>
  </si>
  <si>
    <t xml:space="preserve">Conoce el procedimiento en el caso de encontrar una boleta provisional de una muestra pendiente (validar conocimientos)  </t>
  </si>
  <si>
    <t>¿Colocó nombre del flebotomista en el sistema de acuerdo a lo establecido en el instructivo?</t>
  </si>
  <si>
    <t>¿Ordena la papelería de la admisión de acuerdo al orden establecido?</t>
  </si>
  <si>
    <t>¿Colocó su nombre al lado del código como responsable de haber efectuado la revisión de la admisión?</t>
  </si>
  <si>
    <t>Levantó los servicios no conformes encontrados en el procedimiento de la barrera 3</t>
  </si>
  <si>
    <t>Verificar que la Barrera 3 digital se haya completado correctamente, cumpliendo con todos los puntos de revisión de la boleta, y que esta no aparezca en el sistema con el estado «BOLETA SIN REVISAR EN SISTEMA».</t>
  </si>
  <si>
    <t>BOLETAS</t>
  </si>
  <si>
    <t>¿Revisó la sección de notas de la boleta y en el sistema para confirmar si el paciente realizó alguna solicitud especial?</t>
  </si>
  <si>
    <t>Revisa nombre del paciente de la boleta contra el nombre en la orden médica.</t>
  </si>
  <si>
    <t>Puntos</t>
  </si>
  <si>
    <t>Nivel de importancia</t>
  </si>
  <si>
    <t>Crítico: identificación, seguridad del paciente, confidencialidad o requisitos legales.</t>
  </si>
  <si>
    <t>Alto: errores que afectan significativamente los procesos o requieren aplicar procedimientos especiales.</t>
  </si>
  <si>
    <t>Medio: verificaciones importantes o frecuentes.</t>
  </si>
  <si>
    <t>Básico: registros y verificaciones rutinarias.</t>
  </si>
  <si>
    <t>Simple: actividades administrativas de fácil ejecución.</t>
  </si>
  <si>
    <t>OTRAS VERIFICACIONES Y CIERRE DE BARRERA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</si>
</sst>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\-??_-;_-@_-"/>
    <numFmt numFmtId="165" formatCode="0\ %"/>
    <numFmt numFmtId="166" formatCode="dd/mm/yy"/>
    <numFmt numFmtId="167" formatCode="0.00\ %"/>
  </numFmts>
  <fonts count="34" x14ac:knownFonts="1">
    <font>
      <sz val="11"/>
      <color rgb="FF000000"/>
      <name val="Aptos Narrow"/>
      <family val="2"/>
      <charset val="1"/>
    </font>
    <font>
      <sz val="11"/>
      <color rgb="FF000000"/>
      <name val="Verdana"/>
      <family val="2"/>
      <charset val="1"/>
    </font>
    <font>
      <b/>
      <sz val="12"/>
      <color rgb="FF000000"/>
      <name val="Verdana"/>
      <family val="2"/>
      <charset val="1"/>
    </font>
    <font>
      <b/>
      <sz val="11"/>
      <color rgb="FF000000"/>
      <name val="Verdana"/>
      <family val="2"/>
      <charset val="1"/>
    </font>
    <font>
      <b/>
      <sz val="10"/>
      <color rgb="FF000000"/>
      <name val="Verdana"/>
      <family val="2"/>
      <charset val="1"/>
    </font>
    <font>
      <b/>
      <sz val="14"/>
      <color rgb="FF000000"/>
      <name val="Verdana"/>
      <family val="2"/>
      <charset val="1"/>
    </font>
    <font>
      <sz val="10"/>
      <color rgb="FF000000"/>
      <name val="Verdana"/>
      <family val="2"/>
      <charset val="1"/>
    </font>
    <font>
      <sz val="12"/>
      <color rgb="FF000000"/>
      <name val="Verdana"/>
      <family val="2"/>
      <charset val="1"/>
    </font>
    <font>
      <b/>
      <sz val="14"/>
      <color rgb="FF000000"/>
      <name val="Aptos Narrow"/>
      <family val="2"/>
      <charset val="1"/>
    </font>
    <font>
      <b/>
      <sz val="12"/>
      <color rgb="FF000000"/>
      <name val="Aptos Narrow"/>
      <family val="2"/>
      <charset val="1"/>
    </font>
    <font>
      <b/>
      <sz val="11"/>
      <color rgb="FF000000"/>
      <name val="Aptos Narrow"/>
      <family val="2"/>
      <charset val="1"/>
    </font>
    <font>
      <b/>
      <sz val="18"/>
      <color rgb="FF000000"/>
      <name val="Aptos Narrow"/>
      <family val="2"/>
      <charset val="1"/>
    </font>
    <font>
      <sz val="12"/>
      <color rgb="FF000000"/>
      <name val="Aptos Narrow"/>
      <family val="2"/>
      <charset val="1"/>
    </font>
    <font>
      <b/>
      <sz val="16"/>
      <color rgb="FF000000"/>
      <name val="Aptos Narrow"/>
      <family val="2"/>
      <charset val="1"/>
    </font>
    <font>
      <sz val="14"/>
      <color rgb="FF000000"/>
      <name val="Aptos Narrow"/>
      <family val="2"/>
      <charset val="1"/>
    </font>
    <font>
      <sz val="14"/>
      <color rgb="FF000000"/>
      <name val="Aptos"/>
      <family val="2"/>
      <charset val="1"/>
    </font>
    <font>
      <sz val="11"/>
      <color rgb="FF000000"/>
      <name val="Aptos Narrow"/>
      <family val="2"/>
      <charset val="1"/>
    </font>
    <font>
      <b/>
      <u/>
      <sz val="12"/>
      <color rgb="FF000000"/>
      <name val="Aptos Narrow"/>
      <family val="2"/>
      <charset val="1"/>
    </font>
    <font>
      <b/>
      <sz val="11"/>
      <color rgb="FF000000"/>
      <name val="Verdana"/>
      <family val="2"/>
    </font>
    <font>
      <b/>
      <sz val="12"/>
      <color rgb="FF000000"/>
      <name val="Aptos Narrow"/>
      <family val="2"/>
    </font>
    <font>
      <b/>
      <sz val="14"/>
      <color rgb="FF000000"/>
      <name val="Aptos Narrow"/>
      <family val="2"/>
    </font>
    <font>
      <b/>
      <sz val="16"/>
      <color rgb="FF000000"/>
      <name val="Aptos Narrow"/>
      <family val="2"/>
    </font>
    <font>
      <b/>
      <sz val="18"/>
      <color rgb="FF000000"/>
      <name val="Aptos Narrow"/>
      <family val="2"/>
    </font>
    <font>
      <b/>
      <sz val="9"/>
      <color rgb="FF000000"/>
      <name val="Verdana"/>
      <family val="2"/>
      <charset val="1"/>
    </font>
    <font>
      <sz val="12"/>
      <color rgb="FF000000"/>
      <name val="Aptos Narrow"/>
      <family val="2"/>
    </font>
    <font>
      <b/>
      <sz val="11"/>
      <color rgb="FF000000"/>
      <name val="Aptos Narrow"/>
      <family val="2"/>
    </font>
    <font>
      <sz val="11"/>
      <color rgb="FF000000"/>
      <name val="Aptos Narrow"/>
      <family val="2"/>
    </font>
    <font>
      <b/>
      <sz val="10"/>
      <color rgb="FF000000"/>
      <name val="Verdana"/>
      <family val="2"/>
    </font>
    <font>
      <sz val="9"/>
      <color rgb="FF000000"/>
      <name val="Aptos Narrow"/>
      <family val="2"/>
      <charset val="1"/>
    </font>
    <font>
      <sz val="12"/>
      <color theme="1"/>
      <name val="Aptos Narrow"/>
      <family val="2"/>
      <scheme val="minor"/>
    </font>
    <font>
      <sz val="9"/>
      <color rgb="FF000000"/>
      <name val="Verdana"/>
      <family val="2"/>
      <charset val="1"/>
    </font>
    <font>
      <b/>
      <sz val="9"/>
      <color rgb="FF000000"/>
      <name val="Verdana"/>
      <family val="2"/>
    </font>
    <font>
      <b/>
      <u/>
      <sz val="9"/>
      <color rgb="FF000000"/>
      <name val="Aptos Narrow"/>
      <family val="2"/>
      <charset val="1"/>
    </font>
    <font>
      <b/>
      <sz val="9"/>
      <color rgb="FF000000"/>
      <name val="Aptos Narrow"/>
      <family val="2"/>
      <charset val="1"/>
    </font>
  </fonts>
  <fills count="12">
    <fill>
      <patternFill patternType="none"/>
    </fill>
    <fill>
      <patternFill patternType="gray125"/>
    </fill>
    <fill>
      <patternFill patternType="solid">
        <fgColor rgb="FFF2F2F2"/>
        <bgColor rgb="FFFFFFCC"/>
      </patternFill>
    </fill>
    <fill>
      <patternFill patternType="solid">
        <fgColor rgb="FFAEAEAE"/>
        <bgColor rgb="FF969696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rgb="FFD1D1D1"/>
      </patternFill>
    </fill>
    <fill>
      <patternFill patternType="solid">
        <fgColor theme="2"/>
        <bgColor indexed="64"/>
      </patternFill>
    </fill>
    <fill>
      <patternFill patternType="solid">
        <fgColor theme="2"/>
        <bgColor rgb="FFD9D9D9"/>
      </patternFill>
    </fill>
    <fill>
      <patternFill patternType="solid">
        <fgColor theme="0" tint="-4.9989318521683403E-2"/>
        <bgColor rgb="FFD9D9D9"/>
      </patternFill>
    </fill>
    <fill>
      <patternFill patternType="solid">
        <fgColor theme="3" tint="0.89999084444715716"/>
        <bgColor indexed="64"/>
      </patternFill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165" fontId="16" fillId="0" borderId="0" applyBorder="0" applyProtection="0"/>
    <xf numFmtId="164" fontId="16" fillId="0" borderId="0" applyBorder="0" applyProtection="0"/>
    <xf numFmtId="0" fontId="16" fillId="0" borderId="0"/>
    <xf numFmtId="165" fontId="16" fillId="0" borderId="0" applyBorder="0" applyProtection="0"/>
  </cellStyleXfs>
  <cellXfs count="301">
    <xf numFmtId="0" fontId="0" fillId="0" borderId="0" xfId="0"/>
    <xf numFmtId="0" fontId="1" fillId="0" borderId="0" xfId="0" applyFont="1" applyAlignment="1" applyProtection="1">
      <alignment horizontal="center"/>
      <protection locked="0"/>
    </xf>
    <xf numFmtId="2" fontId="1" fillId="0" borderId="0" xfId="0" applyNumberFormat="1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justify" vertical="center" wrapText="1"/>
      <protection hidden="1"/>
    </xf>
    <xf numFmtId="1" fontId="2" fillId="0" borderId="0" xfId="0" applyNumberFormat="1" applyFont="1" applyAlignment="1" applyProtection="1">
      <alignment horizontal="center" vertical="center"/>
      <protection hidden="1"/>
    </xf>
    <xf numFmtId="2" fontId="1" fillId="0" borderId="0" xfId="0" applyNumberFormat="1" applyFont="1" applyAlignment="1" applyProtection="1">
      <alignment horizontal="center"/>
      <protection hidden="1"/>
    </xf>
    <xf numFmtId="0" fontId="1" fillId="0" borderId="0" xfId="0" applyFont="1" applyAlignment="1" applyProtection="1">
      <alignment horizontal="center"/>
      <protection hidden="1"/>
    </xf>
    <xf numFmtId="0" fontId="3" fillId="0" borderId="0" xfId="0" applyFont="1" applyProtection="1">
      <protection hidden="1"/>
    </xf>
    <xf numFmtId="0" fontId="3" fillId="0" borderId="17" xfId="0" applyFont="1" applyBorder="1" applyAlignment="1" applyProtection="1">
      <alignment horizontal="left" vertical="center"/>
      <protection hidden="1"/>
    </xf>
    <xf numFmtId="0" fontId="1" fillId="0" borderId="9" xfId="0" applyFont="1" applyBorder="1" applyAlignment="1" applyProtection="1">
      <alignment wrapText="1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1" xfId="0" applyBorder="1" applyAlignment="1" applyProtection="1">
      <alignment wrapText="1"/>
      <protection hidden="1"/>
    </xf>
    <xf numFmtId="0" fontId="0" fillId="0" borderId="1" xfId="0" applyBorder="1" applyAlignment="1" applyProtection="1">
      <alignment horizontal="center"/>
      <protection hidden="1"/>
    </xf>
    <xf numFmtId="0" fontId="9" fillId="0" borderId="7" xfId="0" applyFont="1" applyBorder="1" applyAlignment="1" applyProtection="1">
      <alignment horizontal="left" vertical="top"/>
      <protection hidden="1"/>
    </xf>
    <xf numFmtId="0" fontId="9" fillId="0" borderId="7" xfId="0" applyFont="1" applyBorder="1" applyAlignment="1" applyProtection="1">
      <alignment horizontal="center" vertical="top"/>
      <protection hidden="1"/>
    </xf>
    <xf numFmtId="0" fontId="10" fillId="0" borderId="7" xfId="0" applyFont="1" applyBorder="1" applyAlignment="1" applyProtection="1">
      <alignment horizontal="center"/>
      <protection hidden="1"/>
    </xf>
    <xf numFmtId="2" fontId="12" fillId="0" borderId="1" xfId="0" applyNumberFormat="1" applyFont="1" applyBorder="1" applyAlignment="1" applyProtection="1">
      <alignment horizontal="left" vertical="top"/>
      <protection hidden="1"/>
    </xf>
    <xf numFmtId="2" fontId="12" fillId="0" borderId="1" xfId="0" applyNumberFormat="1" applyFont="1" applyBorder="1" applyAlignment="1" applyProtection="1">
      <alignment horizontal="center" vertical="center"/>
      <protection hidden="1"/>
    </xf>
    <xf numFmtId="167" fontId="16" fillId="0" borderId="1" xfId="1" applyNumberFormat="1" applyBorder="1" applyAlignment="1" applyProtection="1">
      <alignment horizontal="center"/>
      <protection hidden="1"/>
    </xf>
    <xf numFmtId="0" fontId="9" fillId="0" borderId="1" xfId="0" applyFont="1" applyBorder="1" applyProtection="1">
      <protection hidden="1"/>
    </xf>
    <xf numFmtId="2" fontId="9" fillId="0" borderId="1" xfId="0" applyNumberFormat="1" applyFont="1" applyBorder="1" applyAlignment="1" applyProtection="1">
      <alignment horizontal="center"/>
      <protection hidden="1"/>
    </xf>
    <xf numFmtId="167" fontId="10" fillId="0" borderId="1" xfId="0" applyNumberFormat="1" applyFont="1" applyBorder="1" applyAlignment="1" applyProtection="1">
      <alignment horizontal="center"/>
      <protection hidden="1"/>
    </xf>
    <xf numFmtId="0" fontId="10" fillId="0" borderId="0" xfId="0" applyFont="1" applyAlignment="1" applyProtection="1">
      <alignment wrapText="1"/>
      <protection hidden="1"/>
    </xf>
    <xf numFmtId="0" fontId="14" fillId="0" borderId="0" xfId="0" applyFont="1" applyAlignment="1" applyProtection="1">
      <alignment horizontal="left" vertical="top"/>
      <protection locked="0"/>
    </xf>
    <xf numFmtId="0" fontId="15" fillId="0" borderId="0" xfId="0" applyFont="1" applyAlignment="1" applyProtection="1">
      <alignment horizontal="left" vertical="top"/>
      <protection locked="0"/>
    </xf>
    <xf numFmtId="0" fontId="0" fillId="0" borderId="0" xfId="0" applyAlignment="1" applyProtection="1">
      <alignment horizontal="center"/>
      <protection locked="0"/>
    </xf>
    <xf numFmtId="0" fontId="13" fillId="0" borderId="14" xfId="0" applyFont="1" applyBorder="1" applyProtection="1">
      <protection hidden="1"/>
    </xf>
    <xf numFmtId="167" fontId="13" fillId="0" borderId="5" xfId="1" applyNumberFormat="1" applyFont="1" applyBorder="1" applyAlignment="1" applyProtection="1">
      <alignment horizontal="center"/>
      <protection hidden="1"/>
    </xf>
    <xf numFmtId="2" fontId="9" fillId="0" borderId="6" xfId="0" applyNumberFormat="1" applyFont="1" applyBorder="1" applyAlignment="1" applyProtection="1">
      <alignment horizontal="left" vertical="top"/>
      <protection hidden="1"/>
    </xf>
    <xf numFmtId="2" fontId="9" fillId="2" borderId="7" xfId="0" applyNumberFormat="1" applyFont="1" applyFill="1" applyBorder="1" applyAlignment="1" applyProtection="1">
      <alignment horizontal="center" vertical="center"/>
      <protection hidden="1"/>
    </xf>
    <xf numFmtId="2" fontId="12" fillId="0" borderId="7" xfId="0" applyNumberFormat="1" applyFont="1" applyBorder="1" applyAlignment="1" applyProtection="1">
      <alignment horizontal="center" vertical="center"/>
      <protection hidden="1"/>
    </xf>
    <xf numFmtId="167" fontId="0" fillId="0" borderId="20" xfId="0" applyNumberFormat="1" applyBorder="1" applyAlignment="1">
      <alignment horizontal="center" vertical="center"/>
    </xf>
    <xf numFmtId="167" fontId="10" fillId="2" borderId="6" xfId="0" applyNumberFormat="1" applyFont="1" applyFill="1" applyBorder="1" applyAlignment="1">
      <alignment horizontal="center" vertical="center"/>
    </xf>
    <xf numFmtId="167" fontId="16" fillId="0" borderId="8" xfId="1" applyNumberFormat="1" applyBorder="1" applyAlignment="1" applyProtection="1">
      <alignment horizontal="center"/>
      <protection locked="0"/>
    </xf>
    <xf numFmtId="2" fontId="9" fillId="0" borderId="9" xfId="0" applyNumberFormat="1" applyFont="1" applyBorder="1" applyAlignment="1" applyProtection="1">
      <alignment horizontal="left" vertical="top"/>
      <protection hidden="1"/>
    </xf>
    <xf numFmtId="2" fontId="9" fillId="2" borderId="1" xfId="0" applyNumberFormat="1" applyFont="1" applyFill="1" applyBorder="1" applyAlignment="1" applyProtection="1">
      <alignment horizontal="center" vertical="center"/>
      <protection hidden="1"/>
    </xf>
    <xf numFmtId="167" fontId="10" fillId="2" borderId="9" xfId="0" applyNumberFormat="1" applyFont="1" applyFill="1" applyBorder="1" applyAlignment="1">
      <alignment horizontal="center" vertical="center"/>
    </xf>
    <xf numFmtId="167" fontId="16" fillId="0" borderId="10" xfId="1" applyNumberFormat="1" applyBorder="1" applyAlignment="1" applyProtection="1">
      <alignment horizontal="center"/>
      <protection locked="0"/>
    </xf>
    <xf numFmtId="0" fontId="9" fillId="0" borderId="9" xfId="0" applyFont="1" applyBorder="1" applyAlignment="1" applyProtection="1">
      <alignment horizontal="left"/>
      <protection hidden="1"/>
    </xf>
    <xf numFmtId="0" fontId="9" fillId="0" borderId="9" xfId="0" applyFont="1" applyBorder="1" applyAlignment="1" applyProtection="1">
      <alignment horizontal="left"/>
      <protection locked="0"/>
    </xf>
    <xf numFmtId="0" fontId="9" fillId="0" borderId="2" xfId="0" applyFont="1" applyBorder="1"/>
    <xf numFmtId="2" fontId="9" fillId="2" borderId="3" xfId="0" applyNumberFormat="1" applyFont="1" applyFill="1" applyBorder="1" applyAlignment="1">
      <alignment horizontal="center" vertical="center"/>
    </xf>
    <xf numFmtId="2" fontId="9" fillId="0" borderId="3" xfId="0" applyNumberFormat="1" applyFont="1" applyBorder="1" applyAlignment="1">
      <alignment horizontal="center" vertical="center"/>
    </xf>
    <xf numFmtId="167" fontId="9" fillId="0" borderId="4" xfId="0" applyNumberFormat="1" applyFont="1" applyBorder="1" applyAlignment="1">
      <alignment horizontal="center" vertical="center"/>
    </xf>
    <xf numFmtId="167" fontId="9" fillId="2" borderId="2" xfId="0" applyNumberFormat="1" applyFont="1" applyFill="1" applyBorder="1" applyAlignment="1">
      <alignment horizontal="center" vertical="center"/>
    </xf>
    <xf numFmtId="167" fontId="9" fillId="0" borderId="15" xfId="0" applyNumberFormat="1" applyFont="1" applyBorder="1" applyAlignment="1">
      <alignment horizontal="center" vertical="center"/>
    </xf>
    <xf numFmtId="167" fontId="16" fillId="0" borderId="0" xfId="1" applyNumberFormat="1" applyBorder="1" applyProtection="1"/>
    <xf numFmtId="0" fontId="22" fillId="0" borderId="5" xfId="0" applyFont="1" applyBorder="1" applyProtection="1">
      <protection locked="0"/>
    </xf>
    <xf numFmtId="0" fontId="0" fillId="0" borderId="1" xfId="0" applyBorder="1"/>
    <xf numFmtId="0" fontId="0" fillId="4" borderId="1" xfId="0" applyFill="1" applyBorder="1"/>
    <xf numFmtId="0" fontId="0" fillId="5" borderId="7" xfId="0" applyFill="1" applyBorder="1"/>
    <xf numFmtId="0" fontId="21" fillId="0" borderId="5" xfId="0" applyFont="1" applyBorder="1"/>
    <xf numFmtId="0" fontId="16" fillId="0" borderId="1" xfId="3" applyBorder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0" fontId="24" fillId="0" borderId="0" xfId="0" applyFont="1"/>
    <xf numFmtId="0" fontId="19" fillId="0" borderId="2" xfId="0" applyFont="1" applyBorder="1" applyAlignment="1">
      <alignment horizontal="center" vertical="center"/>
    </xf>
    <xf numFmtId="0" fontId="19" fillId="0" borderId="22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/>
    </xf>
    <xf numFmtId="0" fontId="24" fillId="0" borderId="8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left" vertical="center" wrapText="1"/>
    </xf>
    <xf numFmtId="0" fontId="19" fillId="0" borderId="8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0" fillId="0" borderId="2" xfId="0" applyFont="1" applyBorder="1" applyAlignment="1" applyProtection="1">
      <alignment horizontal="center" vertical="center"/>
      <protection hidden="1"/>
    </xf>
    <xf numFmtId="0" fontId="10" fillId="2" borderId="3" xfId="0" applyFont="1" applyFill="1" applyBorder="1" applyAlignment="1" applyProtection="1">
      <alignment horizontal="center" vertical="center"/>
      <protection hidden="1"/>
    </xf>
    <xf numFmtId="0" fontId="10" fillId="0" borderId="3" xfId="0" applyFont="1" applyBorder="1" applyAlignment="1" applyProtection="1">
      <alignment horizontal="center" vertical="center" wrapText="1"/>
      <protection hidden="1"/>
    </xf>
    <xf numFmtId="0" fontId="10" fillId="0" borderId="4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0" borderId="15" xfId="0" applyFont="1" applyBorder="1" applyAlignment="1" applyProtection="1">
      <alignment horizontal="center" vertical="center" wrapText="1"/>
      <protection locked="0"/>
    </xf>
    <xf numFmtId="0" fontId="10" fillId="0" borderId="19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2" fontId="0" fillId="0" borderId="21" xfId="0" applyNumberFormat="1" applyBorder="1" applyAlignment="1">
      <alignment horizontal="center" vertical="center"/>
    </xf>
    <xf numFmtId="167" fontId="0" fillId="0" borderId="8" xfId="0" applyNumberFormat="1" applyBorder="1" applyAlignment="1">
      <alignment horizontal="center" vertical="center"/>
    </xf>
    <xf numFmtId="2" fontId="9" fillId="0" borderId="19" xfId="0" applyNumberFormat="1" applyFont="1" applyBorder="1" applyAlignment="1">
      <alignment horizontal="center" vertical="center"/>
    </xf>
    <xf numFmtId="0" fontId="9" fillId="0" borderId="0" xfId="0" applyFont="1"/>
    <xf numFmtId="2" fontId="9" fillId="0" borderId="0" xfId="0" applyNumberFormat="1" applyFont="1" applyAlignment="1">
      <alignment horizontal="center" vertical="center"/>
    </xf>
    <xf numFmtId="167" fontId="9" fillId="0" borderId="0" xfId="0" applyNumberFormat="1" applyFont="1" applyAlignment="1">
      <alignment horizontal="center" vertical="center"/>
    </xf>
    <xf numFmtId="2" fontId="9" fillId="0" borderId="0" xfId="0" applyNumberFormat="1" applyFont="1" applyAlignment="1">
      <alignment horizontal="center"/>
    </xf>
    <xf numFmtId="167" fontId="9" fillId="0" borderId="0" xfId="0" applyNumberFormat="1" applyFont="1"/>
    <xf numFmtId="0" fontId="19" fillId="6" borderId="14" xfId="0" applyFont="1" applyFill="1" applyBorder="1" applyAlignment="1">
      <alignment vertical="center"/>
    </xf>
    <xf numFmtId="0" fontId="19" fillId="6" borderId="18" xfId="0" applyFont="1" applyFill="1" applyBorder="1" applyAlignment="1">
      <alignment vertical="center"/>
    </xf>
    <xf numFmtId="0" fontId="19" fillId="6" borderId="22" xfId="0" applyFont="1" applyFill="1" applyBorder="1" applyAlignment="1">
      <alignment vertical="center"/>
    </xf>
    <xf numFmtId="0" fontId="20" fillId="0" borderId="6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2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17" fillId="0" borderId="0" xfId="0" applyFont="1" applyAlignment="1" applyProtection="1">
      <alignment vertical="center"/>
      <protection hidden="1"/>
    </xf>
    <xf numFmtId="167" fontId="16" fillId="0" borderId="0" xfId="1" applyNumberFormat="1" applyProtection="1">
      <protection hidden="1"/>
    </xf>
    <xf numFmtId="167" fontId="0" fillId="0" borderId="0" xfId="1" applyNumberFormat="1" applyFont="1" applyProtection="1">
      <protection hidden="1"/>
    </xf>
    <xf numFmtId="0" fontId="10" fillId="0" borderId="0" xfId="0" applyFont="1" applyProtection="1">
      <protection hidden="1"/>
    </xf>
    <xf numFmtId="0" fontId="10" fillId="0" borderId="0" xfId="0" applyFont="1" applyAlignment="1" applyProtection="1">
      <alignment horizontal="center"/>
      <protection hidden="1"/>
    </xf>
    <xf numFmtId="0" fontId="13" fillId="0" borderId="0" xfId="0" applyFont="1" applyProtection="1">
      <protection hidden="1"/>
    </xf>
    <xf numFmtId="167" fontId="13" fillId="0" borderId="0" xfId="1" applyNumberFormat="1" applyFont="1" applyBorder="1" applyAlignment="1" applyProtection="1">
      <alignment horizontal="center"/>
      <protection hidden="1"/>
    </xf>
    <xf numFmtId="10" fontId="0" fillId="0" borderId="0" xfId="0" applyNumberFormat="1" applyProtection="1">
      <protection hidden="1"/>
    </xf>
    <xf numFmtId="0" fontId="25" fillId="0" borderId="14" xfId="0" applyFont="1" applyBorder="1" applyProtection="1">
      <protection hidden="1"/>
    </xf>
    <xf numFmtId="0" fontId="25" fillId="0" borderId="22" xfId="0" applyFont="1" applyBorder="1" applyProtection="1">
      <protection hidden="1"/>
    </xf>
    <xf numFmtId="0" fontId="0" fillId="0" borderId="5" xfId="0" applyBorder="1" applyAlignment="1" applyProtection="1">
      <alignment horizontal="center" wrapText="1"/>
      <protection hidden="1"/>
    </xf>
    <xf numFmtId="0" fontId="26" fillId="0" borderId="1" xfId="3" applyFont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left" vertical="center"/>
      <protection hidden="1"/>
    </xf>
    <xf numFmtId="167" fontId="2" fillId="0" borderId="0" xfId="1" applyNumberFormat="1" applyFont="1" applyBorder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165" fontId="16" fillId="0" borderId="0" xfId="1" applyBorder="1" applyAlignment="1" applyProtection="1">
      <alignment horizontal="center" vertical="center"/>
      <protection hidden="1"/>
    </xf>
    <xf numFmtId="0" fontId="27" fillId="9" borderId="16" xfId="0" applyFont="1" applyFill="1" applyBorder="1" applyAlignment="1" applyProtection="1">
      <alignment horizontal="center" vertical="center"/>
      <protection hidden="1"/>
    </xf>
    <xf numFmtId="0" fontId="2" fillId="0" borderId="27" xfId="0" applyFont="1" applyBorder="1" applyAlignment="1" applyProtection="1">
      <alignment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5" fillId="0" borderId="2" xfId="0" applyFont="1" applyBorder="1" applyAlignment="1" applyProtection="1">
      <alignment horizontal="left" vertical="center"/>
      <protection hidden="1"/>
    </xf>
    <xf numFmtId="0" fontId="1" fillId="0" borderId="0" xfId="0" applyFont="1" applyProtection="1">
      <protection hidden="1"/>
    </xf>
    <xf numFmtId="2" fontId="1" fillId="2" borderId="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1" xfId="0" applyNumberFormat="1" applyFont="1" applyFill="1" applyBorder="1" applyAlignment="1" applyProtection="1">
      <alignment horizontal="center" vertic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2" fontId="1" fillId="2" borderId="32" xfId="0" applyNumberFormat="1" applyFont="1" applyFill="1" applyBorder="1" applyAlignment="1" applyProtection="1">
      <alignment horizontal="center"/>
      <protection locked="0"/>
    </xf>
    <xf numFmtId="2" fontId="1" fillId="2" borderId="16" xfId="0" applyNumberFormat="1" applyFont="1" applyFill="1" applyBorder="1" applyAlignment="1" applyProtection="1">
      <alignment horizontal="center"/>
      <protection locked="0"/>
    </xf>
    <xf numFmtId="0" fontId="23" fillId="0" borderId="0" xfId="0" applyFont="1" applyAlignment="1" applyProtection="1">
      <alignment horizontal="center" wrapText="1"/>
      <protection hidden="1"/>
    </xf>
    <xf numFmtId="1" fontId="23" fillId="0" borderId="0" xfId="0" applyNumberFormat="1" applyFont="1" applyAlignment="1" applyProtection="1">
      <alignment horizontal="center" vertical="center" wrapText="1"/>
      <protection hidden="1"/>
    </xf>
    <xf numFmtId="0" fontId="32" fillId="0" borderId="0" xfId="0" applyFont="1" applyAlignment="1" applyProtection="1">
      <alignment vertical="center" wrapText="1"/>
      <protection hidden="1"/>
    </xf>
    <xf numFmtId="0" fontId="33" fillId="0" borderId="0" xfId="0" applyFont="1" applyAlignment="1" applyProtection="1">
      <alignment horizontal="center" vertical="center" wrapText="1"/>
      <protection hidden="1"/>
    </xf>
    <xf numFmtId="0" fontId="30" fillId="0" borderId="0" xfId="0" applyFont="1" applyAlignment="1" applyProtection="1">
      <alignment horizontal="center" wrapText="1"/>
      <protection hidden="1"/>
    </xf>
    <xf numFmtId="2" fontId="30" fillId="0" borderId="0" xfId="0" applyNumberFormat="1" applyFont="1" applyAlignment="1" applyProtection="1">
      <alignment horizontal="center" wrapText="1"/>
      <protection hidden="1"/>
    </xf>
    <xf numFmtId="0" fontId="30" fillId="0" borderId="0" xfId="0" applyFont="1" applyAlignment="1" applyProtection="1">
      <alignment horizontal="center" wrapText="1"/>
      <protection locked="0"/>
    </xf>
    <xf numFmtId="0" fontId="4" fillId="9" borderId="1" xfId="0" applyFont="1" applyFill="1" applyBorder="1" applyAlignment="1" applyProtection="1">
      <alignment horizontal="center" vertical="center"/>
      <protection hidden="1"/>
    </xf>
    <xf numFmtId="0" fontId="4" fillId="7" borderId="16" xfId="0" applyFont="1" applyFill="1" applyBorder="1" applyAlignment="1" applyProtection="1">
      <alignment horizontal="center" vertical="center"/>
      <protection hidden="1"/>
    </xf>
    <xf numFmtId="0" fontId="4" fillId="10" borderId="34" xfId="0" applyFont="1" applyFill="1" applyBorder="1" applyAlignment="1" applyProtection="1">
      <alignment vertical="center" wrapText="1"/>
      <protection hidden="1"/>
    </xf>
    <xf numFmtId="0" fontId="3" fillId="10" borderId="35" xfId="0" applyFont="1" applyFill="1" applyBorder="1" applyAlignment="1" applyProtection="1">
      <alignment vertical="center" wrapText="1"/>
      <protection hidden="1"/>
    </xf>
    <xf numFmtId="0" fontId="3" fillId="10" borderId="36" xfId="0" applyFont="1" applyFill="1" applyBorder="1" applyAlignment="1" applyProtection="1">
      <alignment vertical="center" wrapText="1"/>
      <protection hidden="1"/>
    </xf>
    <xf numFmtId="0" fontId="29" fillId="0" borderId="37" xfId="0" applyFont="1" applyBorder="1" applyAlignment="1" applyProtection="1">
      <alignment horizontal="left" vertical="top" wrapText="1"/>
      <protection hidden="1"/>
    </xf>
    <xf numFmtId="0" fontId="6" fillId="0" borderId="17" xfId="0" applyFont="1" applyBorder="1" applyAlignment="1" applyProtection="1">
      <alignment horizontal="justify" vertical="center" wrapText="1"/>
      <protection hidden="1"/>
    </xf>
    <xf numFmtId="0" fontId="6" fillId="0" borderId="35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horizontal="justify" vertical="center" wrapText="1"/>
      <protection hidden="1"/>
    </xf>
    <xf numFmtId="0" fontId="6" fillId="0" borderId="38" xfId="0" applyFont="1" applyBorder="1" applyAlignment="1" applyProtection="1">
      <alignment vertical="center" wrapText="1"/>
      <protection hidden="1"/>
    </xf>
    <xf numFmtId="0" fontId="6" fillId="0" borderId="35" xfId="0" applyFont="1" applyBorder="1" applyAlignment="1" applyProtection="1">
      <alignment horizontal="justify"/>
      <protection hidden="1"/>
    </xf>
    <xf numFmtId="0" fontId="6" fillId="0" borderId="35" xfId="0" applyFont="1" applyBorder="1" applyAlignment="1" applyProtection="1">
      <alignment horizontal="left" wrapText="1"/>
      <protection hidden="1"/>
    </xf>
    <xf numFmtId="0" fontId="6" fillId="0" borderId="17" xfId="0" applyFont="1" applyBorder="1" applyAlignment="1" applyProtection="1">
      <alignment horizontal="justify" vertical="center"/>
      <protection hidden="1"/>
    </xf>
    <xf numFmtId="0" fontId="2" fillId="0" borderId="34" xfId="0" applyFont="1" applyBorder="1" applyAlignment="1" applyProtection="1">
      <alignment horizontal="justify" vertical="center" wrapText="1"/>
      <protection hidden="1"/>
    </xf>
    <xf numFmtId="0" fontId="2" fillId="0" borderId="36" xfId="0" applyFont="1" applyBorder="1" applyAlignment="1" applyProtection="1">
      <alignment horizontal="justify" vertical="center" wrapText="1"/>
      <protection hidden="1"/>
    </xf>
    <xf numFmtId="0" fontId="10" fillId="0" borderId="35" xfId="0" applyFont="1" applyBorder="1" applyAlignment="1" applyProtection="1">
      <alignment horizontal="center" vertical="center"/>
      <protection hidden="1"/>
    </xf>
    <xf numFmtId="0" fontId="10" fillId="0" borderId="36" xfId="0" applyFont="1" applyBorder="1" applyAlignment="1" applyProtection="1">
      <alignment horizontal="center"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8" fillId="0" borderId="5" xfId="0" applyFont="1" applyBorder="1" applyAlignment="1" applyProtection="1">
      <alignment horizontal="center" vertical="center"/>
      <protection hidden="1"/>
    </xf>
    <xf numFmtId="0" fontId="3" fillId="0" borderId="12" xfId="0" applyFont="1" applyBorder="1" applyProtection="1">
      <protection hidden="1"/>
    </xf>
    <xf numFmtId="0" fontId="2" fillId="0" borderId="0" xfId="0" applyFont="1" applyAlignment="1" applyProtection="1">
      <alignment horizontal="justify" vertical="center" wrapText="1"/>
      <protection hidden="1"/>
    </xf>
    <xf numFmtId="0" fontId="10" fillId="11" borderId="1" xfId="0" applyFont="1" applyFill="1" applyBorder="1" applyAlignment="1">
      <alignment horizontal="left" vertical="center" wrapText="1"/>
    </xf>
    <xf numFmtId="0" fontId="0" fillId="11" borderId="1" xfId="0" applyFill="1" applyBorder="1" applyAlignment="1">
      <alignment horizontal="left" vertical="center" wrapText="1"/>
    </xf>
    <xf numFmtId="0" fontId="10" fillId="11" borderId="1" xfId="0" applyFont="1" applyFill="1" applyBorder="1" applyAlignment="1">
      <alignment horizontal="center" vertical="center" wrapText="1"/>
    </xf>
    <xf numFmtId="0" fontId="0" fillId="11" borderId="1" xfId="0" applyFill="1" applyBorder="1" applyAlignment="1">
      <alignment horizontal="center" vertical="center" wrapText="1"/>
    </xf>
    <xf numFmtId="2" fontId="1" fillId="0" borderId="9" xfId="0" applyNumberFormat="1" applyFont="1" applyBorder="1" applyAlignment="1" applyProtection="1">
      <alignment wrapText="1"/>
      <protection hidden="1"/>
    </xf>
    <xf numFmtId="167" fontId="1" fillId="2" borderId="27" xfId="0" applyNumberFormat="1" applyFont="1" applyFill="1" applyBorder="1" applyAlignment="1" applyProtection="1">
      <alignment horizontal="center"/>
      <protection locked="0"/>
    </xf>
    <xf numFmtId="167" fontId="1" fillId="2" borderId="9" xfId="0" applyNumberFormat="1" applyFont="1" applyFill="1" applyBorder="1" applyAlignment="1" applyProtection="1">
      <alignment horizontal="center"/>
      <protection locked="0"/>
    </xf>
    <xf numFmtId="167" fontId="1" fillId="2" borderId="12" xfId="0" applyNumberFormat="1" applyFont="1" applyFill="1" applyBorder="1" applyAlignment="1" applyProtection="1">
      <alignment horizontal="center"/>
      <protection locked="0"/>
    </xf>
    <xf numFmtId="0" fontId="6" fillId="0" borderId="39" xfId="0" applyFont="1" applyBorder="1" applyAlignment="1" applyProtection="1">
      <alignment horizontal="justify" vertical="center" wrapText="1"/>
      <protection hidden="1"/>
    </xf>
    <xf numFmtId="0" fontId="6" fillId="0" borderId="40" xfId="0" applyFont="1" applyBorder="1" applyAlignment="1" applyProtection="1">
      <alignment horizontal="justify" vertical="center" wrapText="1"/>
      <protection hidden="1"/>
    </xf>
    <xf numFmtId="0" fontId="6" fillId="0" borderId="41" xfId="0" applyFont="1" applyBorder="1" applyAlignment="1" applyProtection="1">
      <alignment horizontal="justify" vertical="center" wrapText="1"/>
      <protection hidden="1"/>
    </xf>
    <xf numFmtId="0" fontId="27" fillId="9" borderId="11" xfId="0" applyFont="1" applyFill="1" applyBorder="1" applyAlignment="1" applyProtection="1">
      <alignment horizontal="center" vertical="center"/>
      <protection hidden="1"/>
    </xf>
    <xf numFmtId="0" fontId="6" fillId="0" borderId="43" xfId="0" applyFont="1" applyBorder="1" applyAlignment="1" applyProtection="1">
      <alignment horizontal="justify" vertical="center" wrapText="1"/>
      <protection hidden="1"/>
    </xf>
    <xf numFmtId="0" fontId="27" fillId="9" borderId="12" xfId="0" applyFont="1" applyFill="1" applyBorder="1" applyAlignment="1" applyProtection="1">
      <alignment horizontal="center" vertical="center"/>
      <protection hidden="1"/>
    </xf>
    <xf numFmtId="0" fontId="23" fillId="10" borderId="44" xfId="0" applyFont="1" applyFill="1" applyBorder="1" applyAlignment="1" applyProtection="1">
      <alignment horizontal="center" vertical="center" wrapText="1"/>
      <protection hidden="1"/>
    </xf>
    <xf numFmtId="0" fontId="23" fillId="10" borderId="45" xfId="0" applyFont="1" applyFill="1" applyBorder="1" applyAlignment="1" applyProtection="1">
      <alignment horizontal="center" vertical="center" wrapText="1"/>
      <protection hidden="1"/>
    </xf>
    <xf numFmtId="0" fontId="23" fillId="10" borderId="46" xfId="0" applyFont="1" applyFill="1" applyBorder="1" applyAlignment="1" applyProtection="1">
      <alignment horizontal="center" vertical="center" wrapText="1"/>
      <protection hidden="1"/>
    </xf>
    <xf numFmtId="0" fontId="30" fillId="0" borderId="47" xfId="3" applyFont="1" applyBorder="1" applyAlignment="1" applyProtection="1">
      <alignment horizontal="center" vertical="center" wrapText="1"/>
      <protection hidden="1"/>
    </xf>
    <xf numFmtId="0" fontId="30" fillId="8" borderId="44" xfId="3" applyFont="1" applyFill="1" applyBorder="1" applyAlignment="1" applyProtection="1">
      <alignment horizontal="center" vertical="center" wrapText="1"/>
      <protection hidden="1"/>
    </xf>
    <xf numFmtId="0" fontId="30" fillId="8" borderId="46" xfId="3" applyFont="1" applyFill="1" applyBorder="1" applyAlignment="1" applyProtection="1">
      <alignment horizontal="center" vertical="center" wrapText="1"/>
      <protection hidden="1"/>
    </xf>
    <xf numFmtId="0" fontId="30" fillId="0" borderId="48" xfId="3" applyFont="1" applyBorder="1" applyAlignment="1" applyProtection="1">
      <alignment horizontal="center" vertical="center" wrapText="1"/>
      <protection hidden="1"/>
    </xf>
    <xf numFmtId="0" fontId="31" fillId="8" borderId="44" xfId="3" applyFont="1" applyFill="1" applyBorder="1" applyAlignment="1" applyProtection="1">
      <alignment horizontal="center" vertical="center" wrapText="1"/>
      <protection hidden="1"/>
    </xf>
    <xf numFmtId="0" fontId="31" fillId="8" borderId="49" xfId="3" applyFont="1" applyFill="1" applyBorder="1" applyAlignment="1" applyProtection="1">
      <alignment horizontal="center" vertical="center" wrapText="1"/>
      <protection hidden="1"/>
    </xf>
    <xf numFmtId="0" fontId="30" fillId="0" borderId="44" xfId="3" applyFont="1" applyBorder="1" applyAlignment="1" applyProtection="1">
      <alignment horizontal="center" vertical="center" wrapText="1"/>
      <protection hidden="1"/>
    </xf>
    <xf numFmtId="0" fontId="30" fillId="0" borderId="45" xfId="3" applyFont="1" applyBorder="1" applyAlignment="1" applyProtection="1">
      <alignment horizontal="center" vertical="center" wrapText="1"/>
      <protection hidden="1"/>
    </xf>
    <xf numFmtId="0" fontId="30" fillId="0" borderId="46" xfId="3" applyFont="1" applyBorder="1" applyAlignment="1" applyProtection="1">
      <alignment horizontal="center" vertical="center" wrapText="1"/>
      <protection hidden="1"/>
    </xf>
    <xf numFmtId="0" fontId="30" fillId="8" borderId="48" xfId="3" applyFont="1" applyFill="1" applyBorder="1" applyAlignment="1" applyProtection="1">
      <alignment horizontal="center" vertical="center" wrapText="1"/>
      <protection hidden="1"/>
    </xf>
    <xf numFmtId="0" fontId="30" fillId="8" borderId="45" xfId="3" applyFont="1" applyFill="1" applyBorder="1" applyAlignment="1" applyProtection="1">
      <alignment horizontal="center" vertical="center" wrapText="1"/>
      <protection hidden="1"/>
    </xf>
    <xf numFmtId="0" fontId="31" fillId="8" borderId="48" xfId="3" applyFont="1" applyFill="1" applyBorder="1" applyAlignment="1" applyProtection="1">
      <alignment horizontal="center" vertical="center" wrapText="1"/>
      <protection hidden="1"/>
    </xf>
    <xf numFmtId="0" fontId="31" fillId="8" borderId="46" xfId="3" applyFont="1" applyFill="1" applyBorder="1" applyAlignment="1" applyProtection="1">
      <alignment horizontal="center" vertical="center" wrapText="1"/>
      <protection hidden="1"/>
    </xf>
    <xf numFmtId="0" fontId="31" fillId="8" borderId="45" xfId="3" applyFont="1" applyFill="1" applyBorder="1" applyAlignment="1" applyProtection="1">
      <alignment horizontal="center" vertical="center" wrapText="1"/>
      <protection hidden="1"/>
    </xf>
    <xf numFmtId="0" fontId="4" fillId="7" borderId="12" xfId="1" applyNumberFormat="1" applyFont="1" applyFill="1" applyBorder="1" applyAlignment="1" applyProtection="1">
      <alignment horizontal="center" vertical="center"/>
      <protection hidden="1"/>
    </xf>
    <xf numFmtId="0" fontId="4" fillId="7" borderId="13" xfId="0" applyFont="1" applyFill="1" applyBorder="1" applyAlignment="1" applyProtection="1">
      <alignment horizontal="center" vertical="center"/>
      <protection hidden="1"/>
    </xf>
    <xf numFmtId="165" fontId="7" fillId="2" borderId="6" xfId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165" fontId="7" fillId="2" borderId="9" xfId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165" fontId="7" fillId="2" borderId="51" xfId="1" applyFont="1" applyFill="1" applyBorder="1" applyAlignment="1" applyProtection="1">
      <alignment horizontal="center" vertical="center" wrapText="1"/>
      <protection locked="0"/>
    </xf>
    <xf numFmtId="2" fontId="1" fillId="2" borderId="42" xfId="0" applyNumberFormat="1" applyFont="1" applyFill="1" applyBorder="1" applyAlignment="1" applyProtection="1">
      <alignment horizontal="center" vertical="center"/>
      <protection locked="0"/>
    </xf>
    <xf numFmtId="0" fontId="27" fillId="9" borderId="51" xfId="0" applyFont="1" applyFill="1" applyBorder="1" applyAlignment="1" applyProtection="1">
      <alignment horizontal="center" vertical="center"/>
      <protection hidden="1"/>
    </xf>
    <xf numFmtId="0" fontId="27" fillId="9" borderId="42" xfId="0" applyFont="1" applyFill="1" applyBorder="1" applyAlignment="1" applyProtection="1">
      <alignment horizontal="center" vertical="center"/>
      <protection hidden="1"/>
    </xf>
    <xf numFmtId="2" fontId="1" fillId="2" borderId="28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0" fontId="4" fillId="9" borderId="9" xfId="0" applyFont="1" applyFill="1" applyBorder="1" applyAlignment="1" applyProtection="1">
      <alignment horizontal="center" vertical="center"/>
      <protection hidden="1"/>
    </xf>
    <xf numFmtId="0" fontId="4" fillId="9" borderId="10" xfId="0" applyFont="1" applyFill="1" applyBorder="1" applyAlignment="1" applyProtection="1">
      <alignment horizontal="center" vertical="center"/>
      <protection hidden="1"/>
    </xf>
    <xf numFmtId="167" fontId="1" fillId="2" borderId="51" xfId="0" applyNumberFormat="1" applyFont="1" applyFill="1" applyBorder="1" applyAlignment="1" applyProtection="1">
      <alignment horizontal="center"/>
      <protection locked="0"/>
    </xf>
    <xf numFmtId="2" fontId="1" fillId="2" borderId="42" xfId="0" applyNumberFormat="1" applyFont="1" applyFill="1" applyBorder="1" applyAlignment="1" applyProtection="1">
      <alignment horizontal="center"/>
      <protection locked="0"/>
    </xf>
    <xf numFmtId="0" fontId="27" fillId="9" borderId="13" xfId="0" applyFont="1" applyFill="1" applyBorder="1" applyAlignment="1" applyProtection="1">
      <alignment horizontal="center" vertical="center"/>
      <protection hidden="1"/>
    </xf>
    <xf numFmtId="167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8" xfId="0" applyNumberFormat="1" applyFont="1" applyFill="1" applyBorder="1" applyAlignment="1" applyProtection="1">
      <alignment horizontal="center"/>
      <protection locked="0"/>
    </xf>
    <xf numFmtId="0" fontId="27" fillId="9" borderId="2" xfId="0" applyFont="1" applyFill="1" applyBorder="1" applyAlignment="1" applyProtection="1">
      <alignment horizontal="center" vertical="center"/>
      <protection hidden="1"/>
    </xf>
    <xf numFmtId="0" fontId="27" fillId="9" borderId="3" xfId="0" applyFont="1" applyFill="1" applyBorder="1" applyAlignment="1" applyProtection="1">
      <alignment horizontal="center" vertical="center"/>
      <protection hidden="1"/>
    </xf>
    <xf numFmtId="0" fontId="27" fillId="9" borderId="15" xfId="0" applyFont="1" applyFill="1" applyBorder="1" applyAlignment="1" applyProtection="1">
      <alignment horizontal="center" vertical="center"/>
      <protection hidden="1"/>
    </xf>
    <xf numFmtId="167" fontId="1" fillId="2" borderId="9" xfId="0" applyNumberFormat="1" applyFont="1" applyFill="1" applyBorder="1" applyAlignment="1" applyProtection="1">
      <alignment horizontal="center" vertical="center"/>
      <protection locked="0"/>
    </xf>
    <xf numFmtId="167" fontId="1" fillId="2" borderId="12" xfId="0" applyNumberFormat="1" applyFont="1" applyFill="1" applyBorder="1" applyAlignment="1" applyProtection="1">
      <alignment horizontal="center" vertical="center"/>
      <protection locked="0"/>
    </xf>
    <xf numFmtId="2" fontId="1" fillId="2" borderId="16" xfId="0" applyNumberFormat="1" applyFont="1" applyFill="1" applyBorder="1" applyAlignment="1" applyProtection="1">
      <alignment horizontal="center" vertical="center"/>
      <protection locked="0"/>
    </xf>
    <xf numFmtId="2" fontId="1" fillId="2" borderId="13" xfId="0" applyNumberFormat="1" applyFont="1" applyFill="1" applyBorder="1" applyAlignment="1" applyProtection="1">
      <alignment horizontal="center" vertical="center"/>
      <protection locked="0"/>
    </xf>
    <xf numFmtId="2" fontId="18" fillId="2" borderId="16" xfId="0" applyNumberFormat="1" applyFont="1" applyFill="1" applyBorder="1" applyAlignment="1" applyProtection="1">
      <alignment horizontal="center" vertical="center"/>
      <protection hidden="1"/>
    </xf>
    <xf numFmtId="2" fontId="18" fillId="2" borderId="13" xfId="0" applyNumberFormat="1" applyFont="1" applyFill="1" applyBorder="1" applyAlignment="1" applyProtection="1">
      <alignment horizontal="center" vertical="center"/>
      <protection hidden="1"/>
    </xf>
    <xf numFmtId="165" fontId="28" fillId="0" borderId="16" xfId="1" applyFont="1" applyBorder="1" applyAlignment="1" applyProtection="1">
      <alignment horizontal="center" vertical="center"/>
      <protection hidden="1"/>
    </xf>
    <xf numFmtId="165" fontId="28" fillId="0" borderId="13" xfId="1" applyFont="1" applyBorder="1" applyAlignment="1" applyProtection="1">
      <alignment horizontal="center" vertical="center"/>
      <protection hidden="1"/>
    </xf>
    <xf numFmtId="165" fontId="16" fillId="0" borderId="26" xfId="1" applyBorder="1" applyAlignment="1" applyProtection="1">
      <alignment horizontal="center" vertical="center"/>
      <protection hidden="1"/>
    </xf>
    <xf numFmtId="165" fontId="16" fillId="0" borderId="16" xfId="1" applyBorder="1" applyAlignment="1" applyProtection="1">
      <alignment horizontal="center" vertical="center"/>
      <protection hidden="1"/>
    </xf>
    <xf numFmtId="0" fontId="2" fillId="2" borderId="32" xfId="0" applyFont="1" applyFill="1" applyBorder="1" applyAlignment="1" applyProtection="1">
      <alignment horizontal="center" vertical="center" wrapText="1"/>
      <protection hidden="1"/>
    </xf>
    <xf numFmtId="0" fontId="1" fillId="0" borderId="23" xfId="3" applyFont="1" applyBorder="1" applyAlignment="1" applyProtection="1">
      <alignment horizontal="center" wrapText="1"/>
      <protection locked="0"/>
    </xf>
    <xf numFmtId="0" fontId="1" fillId="0" borderId="29" xfId="3" applyFont="1" applyBorder="1" applyAlignment="1" applyProtection="1">
      <alignment horizontal="center" wrapText="1"/>
      <protection locked="0"/>
    </xf>
    <xf numFmtId="0" fontId="1" fillId="0" borderId="24" xfId="3" applyFont="1" applyBorder="1" applyAlignment="1" applyProtection="1">
      <alignment horizontal="center" wrapText="1"/>
      <protection locked="0"/>
    </xf>
    <xf numFmtId="0" fontId="1" fillId="0" borderId="1" xfId="3" applyFont="1" applyBorder="1" applyAlignment="1" applyProtection="1">
      <alignment horizontal="left"/>
      <protection locked="0"/>
    </xf>
    <xf numFmtId="0" fontId="1" fillId="0" borderId="1" xfId="3" applyFont="1" applyBorder="1" applyAlignment="1" applyProtection="1">
      <alignment horizontal="left" wrapText="1"/>
      <protection locked="0"/>
    </xf>
    <xf numFmtId="167" fontId="2" fillId="0" borderId="3" xfId="1" applyNumberFormat="1" applyFont="1" applyBorder="1" applyAlignment="1" applyProtection="1">
      <alignment horizontal="center" vertical="center"/>
      <protection hidden="1"/>
    </xf>
    <xf numFmtId="167" fontId="2" fillId="0" borderId="15" xfId="1" applyNumberFormat="1" applyFont="1" applyBorder="1" applyAlignment="1" applyProtection="1">
      <alignment horizontal="center" vertical="center"/>
      <protection hidden="1"/>
    </xf>
    <xf numFmtId="0" fontId="8" fillId="0" borderId="19" xfId="0" applyFont="1" applyBorder="1" applyAlignment="1" applyProtection="1">
      <alignment horizontal="center" vertical="center"/>
      <protection hidden="1"/>
    </xf>
    <xf numFmtId="0" fontId="8" fillId="0" borderId="3" xfId="0" applyFont="1" applyBorder="1" applyAlignment="1" applyProtection="1">
      <alignment horizontal="center" vertic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165" fontId="16" fillId="0" borderId="21" xfId="1" applyBorder="1" applyAlignment="1" applyProtection="1">
      <alignment horizontal="center" vertical="center"/>
      <protection hidden="1"/>
    </xf>
    <xf numFmtId="165" fontId="16" fillId="0" borderId="7" xfId="1" applyBorder="1" applyAlignment="1" applyProtection="1">
      <alignment horizontal="center" vertical="center"/>
      <protection hidden="1"/>
    </xf>
    <xf numFmtId="165" fontId="16" fillId="0" borderId="8" xfId="1" applyBorder="1" applyAlignment="1" applyProtection="1">
      <alignment horizontal="center" vertical="center"/>
      <protection hidden="1"/>
    </xf>
    <xf numFmtId="165" fontId="16" fillId="0" borderId="1" xfId="1" applyBorder="1" applyAlignment="1" applyProtection="1">
      <alignment horizontal="center" vertical="center"/>
      <protection hidden="1"/>
    </xf>
    <xf numFmtId="165" fontId="16" fillId="0" borderId="10" xfId="1" applyBorder="1" applyAlignment="1" applyProtection="1">
      <alignment horizontal="center" vertical="center"/>
      <protection hidden="1"/>
    </xf>
    <xf numFmtId="165" fontId="16" fillId="0" borderId="24" xfId="1" applyBorder="1" applyAlignment="1" applyProtection="1">
      <alignment horizontal="center" vertical="center"/>
      <protection hidden="1"/>
    </xf>
    <xf numFmtId="0" fontId="18" fillId="9" borderId="35" xfId="0" applyFont="1" applyFill="1" applyBorder="1" applyAlignment="1" applyProtection="1">
      <alignment horizontal="left" vertical="center" wrapText="1"/>
      <protection hidden="1"/>
    </xf>
    <xf numFmtId="0" fontId="18" fillId="9" borderId="36" xfId="0" applyFont="1" applyFill="1" applyBorder="1" applyAlignment="1" applyProtection="1">
      <alignment horizontal="left" vertical="center" wrapText="1"/>
      <protection hidden="1"/>
    </xf>
    <xf numFmtId="0" fontId="18" fillId="9" borderId="34" xfId="0" applyFont="1" applyFill="1" applyBorder="1" applyAlignment="1" applyProtection="1">
      <alignment horizontal="left" vertical="center" wrapText="1"/>
      <protection hidden="1"/>
    </xf>
    <xf numFmtId="165" fontId="27" fillId="7" borderId="27" xfId="1" applyFont="1" applyFill="1" applyBorder="1" applyAlignment="1" applyProtection="1">
      <alignment horizontal="center" vertical="center"/>
      <protection hidden="1"/>
    </xf>
    <xf numFmtId="165" fontId="27" fillId="7" borderId="32" xfId="1" applyFont="1" applyFill="1" applyBorder="1" applyAlignment="1" applyProtection="1">
      <alignment horizontal="center" vertical="center"/>
      <protection hidden="1"/>
    </xf>
    <xf numFmtId="165" fontId="27" fillId="7" borderId="28" xfId="1" applyFont="1" applyFill="1" applyBorder="1" applyAlignment="1" applyProtection="1">
      <alignment horizontal="center" vertical="center"/>
      <protection hidden="1"/>
    </xf>
    <xf numFmtId="165" fontId="27" fillId="7" borderId="51" xfId="1" applyFont="1" applyFill="1" applyBorder="1" applyAlignment="1" applyProtection="1">
      <alignment horizontal="center" vertical="center"/>
      <protection hidden="1"/>
    </xf>
    <xf numFmtId="165" fontId="27" fillId="7" borderId="11" xfId="1" applyFont="1" applyFill="1" applyBorder="1" applyAlignment="1" applyProtection="1">
      <alignment horizontal="center" vertical="center"/>
      <protection hidden="1"/>
    </xf>
    <xf numFmtId="165" fontId="27" fillId="7" borderId="42" xfId="1" applyFont="1" applyFill="1" applyBorder="1" applyAlignment="1" applyProtection="1">
      <alignment horizontal="center" vertical="center"/>
      <protection hidden="1"/>
    </xf>
    <xf numFmtId="2" fontId="2" fillId="0" borderId="33" xfId="0" applyNumberFormat="1" applyFont="1" applyBorder="1" applyAlignment="1" applyProtection="1">
      <alignment horizontal="center" vertical="center"/>
      <protection hidden="1"/>
    </xf>
    <xf numFmtId="2" fontId="2" fillId="0" borderId="32" xfId="0" applyNumberFormat="1" applyFont="1" applyBorder="1" applyAlignment="1" applyProtection="1">
      <alignment horizontal="center" vertical="center"/>
      <protection hidden="1"/>
    </xf>
    <xf numFmtId="2" fontId="2" fillId="0" borderId="28" xfId="0" applyNumberFormat="1" applyFont="1" applyBorder="1" applyAlignment="1" applyProtection="1">
      <alignment horizontal="center" vertical="center"/>
      <protection hidden="1"/>
    </xf>
    <xf numFmtId="0" fontId="2" fillId="0" borderId="0" xfId="0" applyFont="1" applyAlignment="1" applyProtection="1">
      <alignment horizontal="center"/>
      <protection hidden="1"/>
    </xf>
    <xf numFmtId="0" fontId="1" fillId="0" borderId="1" xfId="3" applyFont="1" applyBorder="1" applyAlignment="1" applyProtection="1">
      <alignment horizontal="center"/>
      <protection locked="0"/>
    </xf>
    <xf numFmtId="0" fontId="18" fillId="7" borderId="34" xfId="0" applyFont="1" applyFill="1" applyBorder="1" applyAlignment="1" applyProtection="1">
      <alignment horizontal="left" vertical="center" wrapText="1"/>
      <protection hidden="1"/>
    </xf>
    <xf numFmtId="0" fontId="18" fillId="7" borderId="36" xfId="0" applyFont="1" applyFill="1" applyBorder="1" applyAlignment="1" applyProtection="1">
      <alignment horizontal="left" vertical="center" wrapText="1"/>
      <protection hidden="1"/>
    </xf>
    <xf numFmtId="0" fontId="3" fillId="9" borderId="35" xfId="0" applyFont="1" applyFill="1" applyBorder="1" applyAlignment="1" applyProtection="1">
      <alignment horizontal="left" vertical="center" wrapText="1"/>
      <protection hidden="1"/>
    </xf>
    <xf numFmtId="0" fontId="27" fillId="9" borderId="34" xfId="0" applyFont="1" applyFill="1" applyBorder="1" applyAlignment="1" applyProtection="1">
      <alignment horizontal="left" vertical="center" wrapText="1"/>
      <protection hidden="1"/>
    </xf>
    <xf numFmtId="0" fontId="27" fillId="9" borderId="36" xfId="0" applyFont="1" applyFill="1" applyBorder="1" applyAlignment="1" applyProtection="1">
      <alignment horizontal="left" vertical="center" wrapText="1"/>
      <protection hidden="1"/>
    </xf>
    <xf numFmtId="166" fontId="1" fillId="0" borderId="1" xfId="3" applyNumberFormat="1" applyFont="1" applyBorder="1" applyAlignment="1" applyProtection="1">
      <alignment horizontal="center"/>
      <protection locked="0"/>
    </xf>
    <xf numFmtId="0" fontId="3" fillId="7" borderId="34" xfId="0" applyFont="1" applyFill="1" applyBorder="1" applyAlignment="1" applyProtection="1">
      <alignment horizontal="left" vertical="center" wrapText="1"/>
      <protection hidden="1"/>
    </xf>
    <xf numFmtId="0" fontId="3" fillId="7" borderId="36" xfId="0" applyFont="1" applyFill="1" applyBorder="1" applyAlignment="1" applyProtection="1">
      <alignment horizontal="left" vertical="center" wrapText="1"/>
      <protection hidden="1"/>
    </xf>
    <xf numFmtId="1" fontId="2" fillId="0" borderId="26" xfId="0" applyNumberFormat="1" applyFont="1" applyBorder="1" applyAlignment="1" applyProtection="1">
      <alignment horizontal="center" vertical="center"/>
      <protection hidden="1"/>
    </xf>
    <xf numFmtId="1" fontId="2" fillId="0" borderId="16" xfId="0" applyNumberFormat="1" applyFont="1" applyBorder="1" applyAlignment="1" applyProtection="1">
      <alignment horizontal="center" vertical="center"/>
      <protection hidden="1"/>
    </xf>
    <xf numFmtId="1" fontId="2" fillId="0" borderId="13" xfId="0" applyNumberFormat="1" applyFont="1" applyBorder="1" applyAlignment="1" applyProtection="1">
      <alignment horizontal="center" vertical="center"/>
      <protection hidden="1"/>
    </xf>
    <xf numFmtId="165" fontId="4" fillId="7" borderId="27" xfId="1" applyFont="1" applyFill="1" applyBorder="1" applyAlignment="1" applyProtection="1">
      <alignment horizontal="center" vertical="center"/>
      <protection hidden="1"/>
    </xf>
    <xf numFmtId="165" fontId="4" fillId="7" borderId="32" xfId="1" applyFont="1" applyFill="1" applyBorder="1" applyAlignment="1" applyProtection="1">
      <alignment horizontal="center" vertical="center"/>
      <protection hidden="1"/>
    </xf>
    <xf numFmtId="165" fontId="4" fillId="7" borderId="28" xfId="1" applyFont="1" applyFill="1" applyBorder="1" applyAlignment="1" applyProtection="1">
      <alignment horizontal="center" vertical="center"/>
      <protection hidden="1"/>
    </xf>
    <xf numFmtId="165" fontId="7" fillId="2" borderId="50" xfId="1" applyFont="1" applyFill="1" applyBorder="1" applyAlignment="1" applyProtection="1">
      <alignment horizontal="center" vertical="center" wrapText="1"/>
      <protection locked="0"/>
    </xf>
    <xf numFmtId="165" fontId="7" fillId="2" borderId="31" xfId="1" applyFont="1" applyFill="1" applyBorder="1" applyAlignment="1" applyProtection="1">
      <alignment horizontal="center" vertical="center" wrapText="1"/>
      <protection locked="0"/>
    </xf>
    <xf numFmtId="165" fontId="7" fillId="2" borderId="30" xfId="1" applyFont="1" applyFill="1" applyBorder="1" applyAlignment="1" applyProtection="1">
      <alignment horizontal="center" vertical="center" wrapText="1"/>
      <protection locked="0"/>
    </xf>
    <xf numFmtId="0" fontId="4" fillId="10" borderId="27" xfId="0" applyFont="1" applyFill="1" applyBorder="1" applyAlignment="1" applyProtection="1">
      <alignment horizontal="center" vertical="center" wrapText="1"/>
      <protection hidden="1"/>
    </xf>
    <xf numFmtId="0" fontId="4" fillId="10" borderId="32" xfId="0" applyFont="1" applyFill="1" applyBorder="1" applyAlignment="1" applyProtection="1">
      <alignment horizontal="center" vertical="center" wrapText="1"/>
      <protection hidden="1"/>
    </xf>
    <xf numFmtId="0" fontId="4" fillId="10" borderId="28" xfId="0" applyFont="1" applyFill="1" applyBorder="1" applyAlignment="1" applyProtection="1">
      <alignment horizontal="center" vertical="center" wrapText="1"/>
      <protection hidden="1"/>
    </xf>
    <xf numFmtId="0" fontId="4" fillId="10" borderId="9" xfId="0" applyFont="1" applyFill="1" applyBorder="1" applyAlignment="1" applyProtection="1">
      <alignment horizontal="center" vertical="center" wrapText="1"/>
      <protection hidden="1"/>
    </xf>
    <xf numFmtId="0" fontId="4" fillId="10" borderId="1" xfId="0" applyFont="1" applyFill="1" applyBorder="1" applyAlignment="1" applyProtection="1">
      <alignment horizontal="center" vertical="center" wrapText="1"/>
      <protection hidden="1"/>
    </xf>
    <xf numFmtId="0" fontId="4" fillId="10" borderId="10" xfId="0" applyFont="1" applyFill="1" applyBorder="1" applyAlignment="1" applyProtection="1">
      <alignment horizontal="center" vertical="center" wrapText="1"/>
      <protection hidden="1"/>
    </xf>
    <xf numFmtId="0" fontId="4" fillId="10" borderId="12" xfId="0" applyFont="1" applyFill="1" applyBorder="1" applyAlignment="1" applyProtection="1">
      <alignment horizontal="center" vertical="center" wrapText="1"/>
      <protection hidden="1"/>
    </xf>
    <xf numFmtId="0" fontId="4" fillId="10" borderId="16" xfId="0" applyFont="1" applyFill="1" applyBorder="1" applyAlignment="1" applyProtection="1">
      <alignment horizontal="center" vertical="center" wrapText="1"/>
      <protection hidden="1"/>
    </xf>
    <xf numFmtId="0" fontId="4" fillId="10" borderId="13" xfId="0" applyFont="1" applyFill="1" applyBorder="1" applyAlignment="1" applyProtection="1">
      <alignment horizontal="center" vertical="center" wrapText="1"/>
      <protection hidden="1"/>
    </xf>
    <xf numFmtId="165" fontId="4" fillId="7" borderId="6" xfId="1" applyFont="1" applyFill="1" applyBorder="1" applyAlignment="1" applyProtection="1">
      <alignment horizontal="center" vertical="center"/>
      <protection hidden="1"/>
    </xf>
    <xf numFmtId="165" fontId="4" fillId="7" borderId="7" xfId="1" applyFont="1" applyFill="1" applyBorder="1" applyAlignment="1" applyProtection="1">
      <alignment horizontal="center" vertical="center"/>
      <protection hidden="1"/>
    </xf>
    <xf numFmtId="165" fontId="4" fillId="7" borderId="8" xfId="1" applyFont="1" applyFill="1" applyBorder="1" applyAlignment="1" applyProtection="1">
      <alignment horizontal="center" vertical="center"/>
      <protection hidden="1"/>
    </xf>
    <xf numFmtId="165" fontId="27" fillId="7" borderId="6" xfId="1" applyFont="1" applyFill="1" applyBorder="1" applyAlignment="1" applyProtection="1">
      <alignment horizontal="center" vertical="center"/>
      <protection hidden="1"/>
    </xf>
    <xf numFmtId="165" fontId="27" fillId="7" borderId="7" xfId="1" applyFont="1" applyFill="1" applyBorder="1" applyAlignment="1" applyProtection="1">
      <alignment horizontal="center" vertical="center"/>
      <protection hidden="1"/>
    </xf>
    <xf numFmtId="165" fontId="27" fillId="7" borderId="8" xfId="1" applyFont="1" applyFill="1" applyBorder="1" applyAlignment="1" applyProtection="1">
      <alignment horizontal="center" vertical="center"/>
      <protection hidden="1"/>
    </xf>
    <xf numFmtId="0" fontId="2" fillId="0" borderId="32" xfId="0" applyFont="1" applyBorder="1" applyAlignment="1" applyProtection="1">
      <alignment horizontal="center" vertical="center" wrapText="1"/>
      <protection hidden="1"/>
    </xf>
    <xf numFmtId="0" fontId="2" fillId="0" borderId="28" xfId="0" applyFont="1" applyBorder="1" applyAlignment="1" applyProtection="1">
      <alignment horizontal="center" vertical="center" wrapText="1"/>
      <protection hidden="1"/>
    </xf>
    <xf numFmtId="2" fontId="1" fillId="2" borderId="1" xfId="0" applyNumberFormat="1" applyFont="1" applyFill="1" applyBorder="1" applyAlignment="1" applyProtection="1">
      <alignment horizontal="center" vertical="center"/>
      <protection hidden="1"/>
    </xf>
    <xf numFmtId="2" fontId="1" fillId="0" borderId="1" xfId="0" applyNumberFormat="1" applyFont="1" applyBorder="1" applyAlignment="1" applyProtection="1">
      <alignment horizontal="center" vertical="center"/>
      <protection hidden="1"/>
    </xf>
    <xf numFmtId="2" fontId="1" fillId="0" borderId="10" xfId="0" applyNumberFormat="1" applyFont="1" applyBorder="1" applyAlignment="1" applyProtection="1">
      <alignment horizontal="center" vertical="center"/>
      <protection hidden="1"/>
    </xf>
    <xf numFmtId="0" fontId="9" fillId="3" borderId="1" xfId="0" applyFont="1" applyFill="1" applyBorder="1" applyAlignment="1" applyProtection="1">
      <alignment horizontal="center" wrapText="1"/>
      <protection hidden="1"/>
    </xf>
    <xf numFmtId="0" fontId="9" fillId="3" borderId="1" xfId="0" applyFont="1" applyFill="1" applyBorder="1" applyAlignment="1" applyProtection="1">
      <alignment horizontal="center"/>
      <protection hidden="1"/>
    </xf>
    <xf numFmtId="0" fontId="10" fillId="3" borderId="1" xfId="0" applyFont="1" applyFill="1" applyBorder="1" applyAlignment="1" applyProtection="1">
      <alignment horizontal="center" wrapText="1"/>
      <protection hidden="1"/>
    </xf>
    <xf numFmtId="0" fontId="10" fillId="3" borderId="1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/>
      <protection hidden="1"/>
    </xf>
    <xf numFmtId="0" fontId="10" fillId="3" borderId="7" xfId="0" applyFont="1" applyFill="1" applyBorder="1" applyAlignment="1" applyProtection="1">
      <alignment horizontal="center"/>
      <protection hidden="1"/>
    </xf>
    <xf numFmtId="0" fontId="10" fillId="3" borderId="11" xfId="0" applyFont="1" applyFill="1" applyBorder="1" applyAlignment="1" applyProtection="1">
      <alignment horizontal="center" wrapText="1"/>
      <protection hidden="1"/>
    </xf>
    <xf numFmtId="0" fontId="10" fillId="3" borderId="7" xfId="0" applyFont="1" applyFill="1" applyBorder="1" applyAlignment="1" applyProtection="1">
      <alignment horizontal="center" wrapText="1"/>
      <protection hidden="1"/>
    </xf>
    <xf numFmtId="0" fontId="11" fillId="0" borderId="5" xfId="0" applyFont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 wrapText="1"/>
      <protection hidden="1"/>
    </xf>
    <xf numFmtId="0" fontId="10" fillId="3" borderId="1" xfId="0" applyFont="1" applyFill="1" applyBorder="1" applyAlignment="1" applyProtection="1">
      <alignment horizontal="center" vertical="center"/>
      <protection hidden="1"/>
    </xf>
    <xf numFmtId="0" fontId="13" fillId="6" borderId="25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0" fontId="10" fillId="0" borderId="0" xfId="0" applyFont="1" applyAlignment="1" applyProtection="1">
      <alignment horizontal="center"/>
      <protection hidden="1"/>
    </xf>
    <xf numFmtId="0" fontId="19" fillId="6" borderId="14" xfId="0" applyFont="1" applyFill="1" applyBorder="1" applyAlignment="1">
      <alignment horizontal="center" vertical="center" wrapText="1"/>
    </xf>
    <xf numFmtId="0" fontId="19" fillId="6" borderId="22" xfId="0" applyFont="1" applyFill="1" applyBorder="1" applyAlignment="1">
      <alignment horizontal="center" vertical="center" wrapText="1"/>
    </xf>
  </cellXfs>
  <cellStyles count="5">
    <cellStyle name="Millares 2" xfId="2" xr:uid="{00000000-0005-0000-0000-000006000000}"/>
    <cellStyle name="Normal" xfId="0" builtinId="0"/>
    <cellStyle name="Normal 2" xfId="3" xr:uid="{00000000-0005-0000-0000-000007000000}"/>
    <cellStyle name="Porcentaje" xfId="1" builtinId="5"/>
    <cellStyle name="Porcentaje 2" xfId="4" xr:uid="{00000000-0005-0000-0000-000008000000}"/>
  </cellStyles>
  <dxfs count="3">
    <dxf>
      <fill>
        <patternFill>
          <bgColor rgb="FFFFFF00"/>
        </patternFill>
      </fill>
    </dxf>
    <dxf>
      <fill>
        <patternFill>
          <bgColor rgb="FFFF0000"/>
        </patternFill>
      </fill>
    </dxf>
    <dxf>
      <font>
        <b/>
        <i val="0"/>
        <color rgb="FFFF0000"/>
      </font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AEAE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1D1D1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D9D9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puntajes'!$K$1</c:f>
              <c:strCache>
                <c:ptCount val="1"/>
                <c:pt idx="0">
                  <c:v>Porcentaje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'Base de puntajes'!$J$2:$J$12</c:f>
              <c:strCache>
                <c:ptCount val="7"/>
                <c:pt idx="0">
                  <c:v>REVISIÓN DE BOLETAS CON PROCEDENCIA CORPORATIVA</c:v>
                </c:pt>
                <c:pt idx="1">
                  <c:v>OTRAS VERIFICACIONES Y CIERRE DE BARRERA 3</c:v>
                </c:pt>
                <c:pt idx="2">
                  <c:v>REVISIÓN DE BOLETA PARA TRÁMITE LEGAL</c:v>
                </c:pt>
                <c:pt idx="3">
                  <c:v>REVISIÓN DE SOLICITUD DE EXÁMENES CON ORDEN MÉDICA</c:v>
                </c:pt>
                <c:pt idx="4">
                  <c:v>REVISIÓN DE LA VDP Y BOLETA</c:v>
                </c:pt>
                <c:pt idx="5">
                  <c:v>REVISIÓN DE BOLETAS CON PROCEDENCIA DE ASEGURADORAS</c:v>
                </c:pt>
                <c:pt idx="6">
                  <c:v>REVISIÓN DE LOS DATOS DEL PACIENTE</c:v>
                </c:pt>
              </c:strCache>
            </c:strRef>
          </c:cat>
          <c:val>
            <c:numRef>
              <c:f>'Base de puntajes'!$K$2:$K$12</c:f>
              <c:numCache>
                <c:formatCode>0.00\ %</c:formatCode>
                <c:ptCount val="11"/>
                <c:pt idx="0">
                  <c:v>0.20942408376963351</c:v>
                </c:pt>
                <c:pt idx="1">
                  <c:v>0.17801047120418848</c:v>
                </c:pt>
                <c:pt idx="2">
                  <c:v>0.15183246073298429</c:v>
                </c:pt>
                <c:pt idx="3">
                  <c:v>0.14136125654450263</c:v>
                </c:pt>
                <c:pt idx="4">
                  <c:v>0.13612565445026178</c:v>
                </c:pt>
                <c:pt idx="5">
                  <c:v>8.9005235602094238E-2</c:v>
                </c:pt>
                <c:pt idx="6">
                  <c:v>6.8062827225130892E-2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702-43BB-A78B-268804E85849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20626304"/>
        <c:axId val="1320626784"/>
      </c:barChart>
      <c:catAx>
        <c:axId val="1320626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784"/>
        <c:crosses val="autoZero"/>
        <c:auto val="1"/>
        <c:lblAlgn val="ctr"/>
        <c:lblOffset val="100"/>
        <c:noMultiLvlLbl val="0"/>
      </c:catAx>
      <c:valAx>
        <c:axId val="13206267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2062630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'Base de datos de Item'!$J$1</c:f>
              <c:strCache>
                <c:ptCount val="1"/>
                <c:pt idx="0">
                  <c:v>Porcentaje Obtenido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2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2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'Base de datos de Item'!$I$2:$I$18</c:f>
              <c:numCache>
                <c:formatCode>General</c:formatCode>
                <c:ptCount val="17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11">
                  <c:v>#N/A</c:v>
                </c:pt>
                <c:pt idx="12">
                  <c:v>#N/A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</c:numCache>
            </c:numRef>
          </c:cat>
          <c:val>
            <c:numRef>
              <c:f>'Base de datos de Item'!$J$2:$J$18</c:f>
              <c:numCache>
                <c:formatCode>0.00\ %</c:formatCode>
                <c:ptCount val="1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8B-4346-9264-03A488C547A6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634297520"/>
        <c:axId val="634297040"/>
      </c:barChart>
      <c:catAx>
        <c:axId val="6342975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040"/>
        <c:crosses val="autoZero"/>
        <c:auto val="1"/>
        <c:lblAlgn val="ctr"/>
        <c:lblOffset val="100"/>
        <c:noMultiLvlLbl val="0"/>
      </c:catAx>
      <c:valAx>
        <c:axId val="6342970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0\ 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63429752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2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07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  <a:lumOff val="2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76200</xdr:colOff>
      <xdr:row>76</xdr:row>
      <xdr:rowOff>52385</xdr:rowOff>
    </xdr:from>
    <xdr:to>
      <xdr:col>9</xdr:col>
      <xdr:colOff>904875</xdr:colOff>
      <xdr:row>101</xdr:row>
      <xdr:rowOff>19049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42FBC76D-0080-0DB0-FD2B-33F14732C6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2452687</xdr:colOff>
      <xdr:row>9</xdr:row>
      <xdr:rowOff>190500</xdr:rowOff>
    </xdr:from>
    <xdr:to>
      <xdr:col>6</xdr:col>
      <xdr:colOff>1559719</xdr:colOff>
      <xdr:row>26</xdr:row>
      <xdr:rowOff>250031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2FBBF31-7BAA-406B-8B2C-ECC8DBBE34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15"/>
  <sheetViews>
    <sheetView tabSelected="1" view="pageLayout" zoomScaleNormal="100" workbookViewId="0">
      <selection activeCell="C52" sqref="C52"/>
    </sheetView>
  </sheetViews>
  <sheetFormatPr baseColWidth="10" defaultColWidth="11.54296875" defaultRowHeight="14.5" x14ac:dyDescent="0.35"/>
  <cols>
    <col min="1" max="1" width="36.26953125" style="115" customWidth="1"/>
    <col min="2" max="2" width="3.81640625" style="8" customWidth="1"/>
    <col min="3" max="3" width="3.54296875" style="7" customWidth="1"/>
    <col min="4" max="4" width="3.1796875" style="7" customWidth="1"/>
    <col min="5" max="5" width="3.453125" style="7" customWidth="1"/>
    <col min="6" max="6" width="3.7265625" style="7" customWidth="1"/>
    <col min="7" max="8" width="3.81640625" style="7" customWidth="1"/>
    <col min="9" max="9" width="3" style="7" customWidth="1"/>
    <col min="10" max="10" width="4.26953125" style="7" customWidth="1"/>
    <col min="11" max="11" width="4.1796875" style="7" customWidth="1"/>
    <col min="12" max="12" width="4" style="7" customWidth="1"/>
    <col min="13" max="13" width="3.54296875" style="7" customWidth="1"/>
    <col min="14" max="14" width="10.54296875" style="129" customWidth="1"/>
    <col min="15" max="16384" width="11.54296875" style="14"/>
  </cols>
  <sheetData>
    <row r="1" spans="1:14" ht="15.5" x14ac:dyDescent="0.35">
      <c r="A1" s="246" t="s">
        <v>0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  <c r="M1" s="246"/>
      <c r="N1" s="246"/>
    </row>
    <row r="2" spans="1:14" ht="15.5" x14ac:dyDescent="0.35">
      <c r="A2" s="246" t="s">
        <v>53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</row>
    <row r="3" spans="1:14" ht="15.5" x14ac:dyDescent="0.35">
      <c r="A3" s="246" t="s">
        <v>1</v>
      </c>
      <c r="B3" s="246"/>
      <c r="C3" s="246"/>
      <c r="D3" s="246"/>
      <c r="E3" s="246"/>
      <c r="F3" s="246"/>
      <c r="G3" s="246"/>
      <c r="H3" s="246"/>
      <c r="I3" s="246"/>
      <c r="J3" s="246"/>
      <c r="K3" s="246"/>
      <c r="L3" s="246"/>
      <c r="M3" s="246"/>
      <c r="N3" s="246"/>
    </row>
    <row r="4" spans="1:14" ht="15.5" x14ac:dyDescent="0.35">
      <c r="A4" s="113"/>
      <c r="B4" s="113"/>
      <c r="N4" s="125"/>
    </row>
    <row r="5" spans="1:14" ht="15.75" customHeight="1" x14ac:dyDescent="0.35">
      <c r="A5" s="4" t="s">
        <v>2</v>
      </c>
      <c r="B5" s="247" t="inlineStr">
        <is>
          <t xml:space="preserve">William Sanches</t>
        </is>
      </c>
      <c r="C5" s="247"/>
      <c r="D5" s="247"/>
      <c r="E5" s="247"/>
      <c r="F5" s="247"/>
      <c r="G5" s="247"/>
      <c r="H5" s="247"/>
      <c r="I5" s="247"/>
      <c r="J5" s="247"/>
      <c r="K5" s="247"/>
      <c r="L5" s="247"/>
      <c r="M5" s="247"/>
      <c r="N5" s="247"/>
    </row>
    <row r="6" spans="1:14" ht="15.75" customHeight="1" x14ac:dyDescent="0.35">
      <c r="A6" s="4" t="s">
        <v>3</v>
      </c>
      <c r="B6" s="247" t="inlineStr">
        <is>
          <t xml:space="preserve">Yuleisi Pineda</t>
        </is>
      </c>
      <c r="C6" s="247"/>
      <c r="D6" s="247"/>
      <c r="E6" s="247"/>
      <c r="F6" s="247"/>
      <c r="G6" s="247"/>
      <c r="H6" s="247"/>
      <c r="I6" s="247"/>
      <c r="J6" s="247"/>
      <c r="K6" s="247"/>
      <c r="L6" s="247"/>
      <c r="M6" s="247"/>
      <c r="N6" s="247"/>
    </row>
    <row r="7" spans="1:14" ht="15.75" customHeight="1" x14ac:dyDescent="0.35">
      <c r="A7" s="4" t="s">
        <v>4</v>
      </c>
      <c r="B7" s="253" t="inlineStr">
        <is>
          <t xml:space="preserve">2026-11-04</t>
        </is>
      </c>
      <c r="C7" s="253"/>
      <c r="D7" s="253"/>
      <c r="E7" s="253"/>
      <c r="F7" s="253"/>
      <c r="G7" s="253"/>
      <c r="H7" s="253"/>
      <c r="I7" s="253"/>
      <c r="J7" s="253"/>
      <c r="K7" s="253"/>
      <c r="L7" s="253"/>
      <c r="M7" s="253"/>
      <c r="N7" s="253"/>
    </row>
    <row r="8" spans="1:14" ht="16" thickBot="1" x14ac:dyDescent="0.4">
      <c r="A8" s="113"/>
      <c r="B8" s="113"/>
      <c r="N8" s="125"/>
    </row>
    <row r="9" spans="1:14" ht="81" x14ac:dyDescent="0.35">
      <c r="A9" s="134" t="s">
        <v>52</v>
      </c>
      <c r="B9" s="265" t="s">
        <v>55</v>
      </c>
      <c r="C9" s="266"/>
      <c r="D9" s="266"/>
      <c r="E9" s="266"/>
      <c r="F9" s="266"/>
      <c r="G9" s="266"/>
      <c r="H9" s="266"/>
      <c r="I9" s="266"/>
      <c r="J9" s="266"/>
      <c r="K9" s="266"/>
      <c r="L9" s="266"/>
      <c r="M9" s="267"/>
      <c r="N9" s="167" t="s">
        <v>7</v>
      </c>
    </row>
    <row r="10" spans="1:14" x14ac:dyDescent="0.35">
      <c r="A10" s="135" t="s">
        <v>5</v>
      </c>
      <c r="B10" s="268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70"/>
      <c r="N10" s="168" t="str">
        <f>IF(B5="","",IF(COUNT(N12:N12)=0,"Sin pacientes",SUMIF(N12:N12,"&gt;=0",'Base de puntajes'!B12:B12)))</f>
        <v/>
      </c>
    </row>
    <row r="11" spans="1:14" ht="27.5" thickBot="1" x14ac:dyDescent="0.4">
      <c r="A11" s="136" t="s">
        <v>56</v>
      </c>
      <c r="B11" s="271"/>
      <c r="C11" s="272"/>
      <c r="D11" s="272"/>
      <c r="E11" s="272"/>
      <c r="F11" s="272"/>
      <c r="G11" s="272"/>
      <c r="H11" s="272"/>
      <c r="I11" s="272"/>
      <c r="J11" s="272"/>
      <c r="K11" s="272"/>
      <c r="L11" s="272"/>
      <c r="M11" s="273"/>
      <c r="N11" s="169" t="str">
        <f>IF(B5="","",IF(COUNT(N12:N12)=0,"Sin Pacientes",SUM(N12:N12)))</f>
        <v/>
      </c>
    </row>
    <row r="12" spans="1:14" ht="192.5" thickBot="1" x14ac:dyDescent="0.4">
      <c r="A12" s="137" t="s">
        <v>54</v>
      </c>
      <c r="B12" s="262" t="inlineStr">
        <is>
          <t xml:space="preserve">N/A</t>
        </is>
      </c>
      <c r="C12" s="263" t="inlineStr">
        <is>
          <t xml:space="preserve">N/A</t>
        </is>
      </c>
      <c r="D12" s="263" t="inlineStr">
        <is>
          <t xml:space="preserve">N/A</t>
        </is>
      </c>
      <c r="E12" s="263" t="inlineStr">
        <is>
          <t xml:space="preserve">N/A</t>
        </is>
      </c>
      <c r="F12" s="263" t="inlineStr">
        <is>
          <t xml:space="preserve">N/A</t>
        </is>
      </c>
      <c r="G12" s="263" t="inlineStr">
        <is>
          <t xml:space="preserve">N/A</t>
        </is>
      </c>
      <c r="H12" s="263" t="inlineStr">
        <is>
          <t xml:space="preserve">N/A</t>
        </is>
      </c>
      <c r="I12" s="263" t="inlineStr">
        <is>
          <t xml:space="preserve">N/A</t>
        </is>
      </c>
      <c r="J12" s="263" t="inlineStr">
        <is>
          <t xml:space="preserve">N/A</t>
        </is>
      </c>
      <c r="K12" s="263" t="inlineStr">
        <is>
          <t xml:space="preserve">N/A</t>
        </is>
      </c>
      <c r="L12" s="263" t="inlineStr">
        <is>
          <t xml:space="preserve">N/A</t>
        </is>
      </c>
      <c r="M12" s="264" t="inlineStr">
        <is>
          <t xml:space="preserve">N/A</t>
        </is>
      </c>
      <c r="N12" s="170" t="str">
        <f>IF($B$5="","",IF(COUNTA(B12:M12)-COUNTIF(B12:M12,"N/A")=0,"Sin pacientes",'Base de puntajes'!B12*(COUNTIF(B12:M12,"✔")+COUNTIF(B12:M12,"⚠")/2)/(COUNTA(B12:M12)-COUNTIF(B12:M12,"N/A"))))</f>
        <v/>
      </c>
    </row>
    <row r="13" spans="1:14" ht="19.5" customHeight="1" x14ac:dyDescent="0.35">
      <c r="A13" s="254" t="s">
        <v>57</v>
      </c>
      <c r="B13" s="259" t="s">
        <v>108</v>
      </c>
      <c r="C13" s="260"/>
      <c r="D13" s="260"/>
      <c r="E13" s="260"/>
      <c r="F13" s="260"/>
      <c r="G13" s="260"/>
      <c r="H13" s="260"/>
      <c r="I13" s="260"/>
      <c r="J13" s="260"/>
      <c r="K13" s="260"/>
      <c r="L13" s="260"/>
      <c r="M13" s="261"/>
      <c r="N13" s="171" t="str">
        <f>IF($B$5="","",IF(COUNT(N15:N17)=0,"Sin pacientes",SUMIF(N15:N17,"&gt;=0",'Base de puntajes'!B15:B17)))</f>
        <v/>
      </c>
    </row>
    <row r="14" spans="1:14" ht="24.75" customHeight="1" thickBot="1" x14ac:dyDescent="0.4">
      <c r="A14" s="255"/>
      <c r="B14" s="184">
        <v>1</v>
      </c>
      <c r="C14" s="133">
        <v>2</v>
      </c>
      <c r="D14" s="133">
        <v>3</v>
      </c>
      <c r="E14" s="133">
        <v>4</v>
      </c>
      <c r="F14" s="133">
        <v>5</v>
      </c>
      <c r="G14" s="133">
        <v>6</v>
      </c>
      <c r="H14" s="133">
        <v>7</v>
      </c>
      <c r="I14" s="133">
        <v>8</v>
      </c>
      <c r="J14" s="133">
        <v>9</v>
      </c>
      <c r="K14" s="133">
        <v>10</v>
      </c>
      <c r="L14" s="133">
        <v>11</v>
      </c>
      <c r="M14" s="185">
        <v>12</v>
      </c>
      <c r="N14" s="172" t="str">
        <f>IF($B$5="","",IF(COUNT(N15:N17)=0,"Sin Pacientes",SUM(N15:N17)))</f>
        <v/>
      </c>
    </row>
    <row r="15" spans="1:14" ht="15" x14ac:dyDescent="0.35">
      <c r="A15" s="138" t="s">
        <v>58</v>
      </c>
      <c r="B15" s="186" t="inlineStr">
        <is>
          <t xml:space="preserve">✔</t>
        </is>
      </c>
      <c r="C15" s="116" t="inlineStr">
        <is>
          <t xml:space="preserve">✔</t>
        </is>
      </c>
      <c r="D15" s="116" t="inlineStr">
        <is>
          <t xml:space="preserve">✔</t>
        </is>
      </c>
      <c r="E15" s="116" t="inlineStr">
        <is>
          <t xml:space="preserve">✔</t>
        </is>
      </c>
      <c r="F15" s="116" t="inlineStr">
        <is>
          <t xml:space="preserve">✔</t>
        </is>
      </c>
      <c r="G15" s="116" t="inlineStr">
        <is>
          <t xml:space="preserve">✔</t>
        </is>
      </c>
      <c r="H15" s="116" t="inlineStr">
        <is>
          <t xml:space="preserve">✔</t>
        </is>
      </c>
      <c r="I15" s="116" t="inlineStr">
        <is>
          <t xml:space="preserve">✔</t>
        </is>
      </c>
      <c r="J15" s="116" t="inlineStr">
        <is>
          <t xml:space="preserve">✔</t>
        </is>
      </c>
      <c r="K15" s="116" t="inlineStr">
        <is>
          <t xml:space="preserve">✔</t>
        </is>
      </c>
      <c r="L15" s="116" t="inlineStr">
        <is>
          <t xml:space="preserve">✔</t>
        </is>
      </c>
      <c r="M15" s="187" t="inlineStr">
        <is>
          <t xml:space="preserve">✔</t>
        </is>
      </c>
      <c r="N15" s="173" t="str">
        <f>IF($B$5="","",IF(COUNTA(B15:M15)-COUNTIF(B15:M15,"N/A")=0,"Sin pacientes",'Base de puntajes'!B15*(COUNTIF(B15:M15,"✔")+COUNTIF(B15:M15,"⚠")/2)/(COUNTA(B15:M15)-COUNTIF(B15:M15,"N/A"))))</f>
        <v/>
      </c>
    </row>
    <row r="16" spans="1:14" ht="15" x14ac:dyDescent="0.35">
      <c r="A16" s="139" t="s">
        <v>59</v>
      </c>
      <c r="B16" s="188" t="inlineStr">
        <is>
          <t xml:space="preserve">N/A</t>
        </is>
      </c>
      <c r="C16" s="117" t="inlineStr">
        <is>
          <t xml:space="preserve">✔</t>
        </is>
      </c>
      <c r="D16" s="117" t="inlineStr">
        <is>
          <t xml:space="preserve">N/A</t>
        </is>
      </c>
      <c r="E16" s="117" t="inlineStr">
        <is>
          <t xml:space="preserve">✔</t>
        </is>
      </c>
      <c r="F16" s="117" t="inlineStr">
        <is>
          <t xml:space="preserve">✔</t>
        </is>
      </c>
      <c r="G16" s="117" t="inlineStr">
        <is>
          <t xml:space="preserve">✔</t>
        </is>
      </c>
      <c r="H16" s="117" t="inlineStr">
        <is>
          <t xml:space="preserve">✔</t>
        </is>
      </c>
      <c r="I16" s="117" t="inlineStr">
        <is>
          <t xml:space="preserve">✔</t>
        </is>
      </c>
      <c r="J16" s="117" t="inlineStr">
        <is>
          <t xml:space="preserve">✔</t>
        </is>
      </c>
      <c r="K16" s="117" t="inlineStr">
        <is>
          <t xml:space="preserve">✔</t>
        </is>
      </c>
      <c r="L16" s="117" t="inlineStr">
        <is>
          <t xml:space="preserve">✔</t>
        </is>
      </c>
      <c r="M16" s="189" t="inlineStr">
        <is>
          <t xml:space="preserve">✔</t>
        </is>
      </c>
      <c r="N16" s="173" t="str">
        <f>IF($B$5="","",IF(COUNTA(B16:M16)-COUNTIF(B16:M16,"N/A")=0,"Sin pacientes",'Base de puntajes'!B16*(COUNTIF(B16:M16,"✔")+COUNTIF(B16:M16,"⚠")/2)/(COUNTA(B16:M16)-COUNTIF(B16:M16,"N/A"))))</f>
        <v/>
      </c>
    </row>
    <row r="17" spans="1:14" ht="27.5" thickBot="1" x14ac:dyDescent="0.4">
      <c r="A17" s="140" t="s">
        <v>60</v>
      </c>
      <c r="B17" s="190" t="inlineStr">
        <is>
          <t xml:space="preserve">N/A</t>
        </is>
      </c>
      <c r="C17" s="118" t="inlineStr">
        <is>
          <t xml:space="preserve">N/A</t>
        </is>
      </c>
      <c r="D17" s="118" t="inlineStr">
        <is>
          <t xml:space="preserve">N/A</t>
        </is>
      </c>
      <c r="E17" s="118" t="inlineStr">
        <is>
          <t xml:space="preserve">N/A</t>
        </is>
      </c>
      <c r="F17" s="118" t="inlineStr">
        <is>
          <t xml:space="preserve">✔</t>
        </is>
      </c>
      <c r="G17" s="118" t="inlineStr">
        <is>
          <t xml:space="preserve">N/A</t>
        </is>
      </c>
      <c r="H17" s="118" t="inlineStr">
        <is>
          <t xml:space="preserve">N/A</t>
        </is>
      </c>
      <c r="I17" s="118" t="inlineStr">
        <is>
          <t xml:space="preserve">N/A</t>
        </is>
      </c>
      <c r="J17" s="118" t="inlineStr">
        <is>
          <t xml:space="preserve">N/A</t>
        </is>
      </c>
      <c r="K17" s="118" t="inlineStr">
        <is>
          <t xml:space="preserve">N/A</t>
        </is>
      </c>
      <c r="L17" s="118" t="inlineStr">
        <is>
          <t xml:space="preserve">N/A</t>
        </is>
      </c>
      <c r="M17" s="191" t="inlineStr">
        <is>
          <t xml:space="preserve">✔</t>
        </is>
      </c>
      <c r="N17" s="173" t="str">
        <f>IF($B$5="","",IF(COUNTA(B17:M17)-COUNTIF(B17:M17,"N/A")=0,"Sin pacientes",'Base de puntajes'!B17*(COUNTIF(B17:M17,"✔")+COUNTIF(B17:M17,"⚠")/2)/(COUNTA(B17:M17)-COUNTIF(B17:M17,"N/A"))))</f>
        <v/>
      </c>
    </row>
    <row r="18" spans="1:14" x14ac:dyDescent="0.35">
      <c r="A18" s="236" t="s">
        <v>67</v>
      </c>
      <c r="B18" s="237" t="s">
        <v>108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9"/>
      <c r="N18" s="174" t="str">
        <f>IF($B$5="","",IF(COUNT(N20:N26)=0,"Sin pacientes",SUMIF(N20:N26,"&gt;=0",'Base de puntajes'!B20:B26)))</f>
        <v/>
      </c>
    </row>
    <row r="19" spans="1:14" ht="31.5" customHeight="1" thickBot="1" x14ac:dyDescent="0.4">
      <c r="A19" s="235"/>
      <c r="B19" s="192">
        <v>1</v>
      </c>
      <c r="C19" s="164">
        <v>2</v>
      </c>
      <c r="D19" s="164">
        <v>3</v>
      </c>
      <c r="E19" s="164">
        <v>4</v>
      </c>
      <c r="F19" s="164">
        <v>5</v>
      </c>
      <c r="G19" s="164">
        <v>6</v>
      </c>
      <c r="H19" s="164">
        <v>7</v>
      </c>
      <c r="I19" s="164">
        <v>8</v>
      </c>
      <c r="J19" s="164">
        <v>9</v>
      </c>
      <c r="K19" s="164">
        <v>10</v>
      </c>
      <c r="L19" s="164">
        <v>11</v>
      </c>
      <c r="M19" s="193">
        <v>12</v>
      </c>
      <c r="N19" s="175" t="str">
        <f>IF($B$5="","",IF(COUNT(N20:N26)=0,"Sin Pacientes",SUM(N20:N26)))</f>
        <v/>
      </c>
    </row>
    <row r="20" spans="1:14" ht="40.5" x14ac:dyDescent="0.35">
      <c r="A20" s="165" t="s">
        <v>110</v>
      </c>
      <c r="B20" s="158" t="inlineStr">
        <is>
          <t xml:space="preserve">✔</t>
        </is>
      </c>
      <c r="C20" s="123" t="inlineStr">
        <is>
          <t xml:space="preserve">✔</t>
        </is>
      </c>
      <c r="D20" s="123" t="inlineStr">
        <is>
          <t xml:space="preserve">✔</t>
        </is>
      </c>
      <c r="E20" s="123" t="inlineStr">
        <is>
          <t xml:space="preserve">✔</t>
        </is>
      </c>
      <c r="F20" s="123" t="inlineStr">
        <is>
          <t xml:space="preserve">✔</t>
        </is>
      </c>
      <c r="G20" s="123" t="inlineStr">
        <is>
          <t xml:space="preserve">N/A</t>
        </is>
      </c>
      <c r="H20" s="123" t="inlineStr">
        <is>
          <t xml:space="preserve">✔</t>
        </is>
      </c>
      <c r="I20" s="123" t="inlineStr">
        <is>
          <t xml:space="preserve">✔</t>
        </is>
      </c>
      <c r="J20" s="123" t="inlineStr">
        <is>
          <t xml:space="preserve">✔</t>
        </is>
      </c>
      <c r="K20" s="123" t="inlineStr">
        <is>
          <t xml:space="preserve">✔</t>
        </is>
      </c>
      <c r="L20" s="123" t="inlineStr">
        <is>
          <t xml:space="preserve">✔</t>
        </is>
      </c>
      <c r="M20" s="194" t="inlineStr">
        <is>
          <t xml:space="preserve">✔</t>
        </is>
      </c>
      <c r="N20" s="176" t="str">
        <f>IF($B$5="","",IF(COUNTA(B20:M20)-COUNTIF(B20:M20,"N/A")=0,"Sin pacientes",'Base de puntajes'!B20*(COUNTIF(B20:M20,"✔")+COUNTIF(B20:M20,"⚠")/2)/(COUNTA(B20:M20)-COUNTIF(B20:M20,"N/A"))))</f>
        <v/>
      </c>
    </row>
    <row r="21" spans="1:14" ht="27" x14ac:dyDescent="0.35">
      <c r="A21" s="162" t="s">
        <v>61</v>
      </c>
      <c r="B21" s="159" t="inlineStr">
        <is>
          <t xml:space="preserve">✔</t>
        </is>
      </c>
      <c r="C21" s="120" t="inlineStr">
        <is>
          <t xml:space="preserve">N/A</t>
        </is>
      </c>
      <c r="D21" s="120" t="inlineStr">
        <is>
          <t xml:space="preserve">✔</t>
        </is>
      </c>
      <c r="E21" s="120" t="inlineStr">
        <is>
          <t xml:space="preserve">✔</t>
        </is>
      </c>
      <c r="F21" s="120" t="inlineStr">
        <is>
          <t xml:space="preserve">✔</t>
        </is>
      </c>
      <c r="G21" s="120" t="inlineStr">
        <is>
          <t xml:space="preserve">N/A</t>
        </is>
      </c>
      <c r="H21" s="120" t="inlineStr">
        <is>
          <t xml:space="preserve">✔</t>
        </is>
      </c>
      <c r="I21" s="120" t="inlineStr">
        <is>
          <t xml:space="preserve">✔</t>
        </is>
      </c>
      <c r="J21" s="120" t="inlineStr">
        <is>
          <t xml:space="preserve">✔</t>
        </is>
      </c>
      <c r="K21" s="120" t="inlineStr">
        <is>
          <t xml:space="preserve">✔</t>
        </is>
      </c>
      <c r="L21" s="120" t="inlineStr">
        <is>
          <t xml:space="preserve">✔</t>
        </is>
      </c>
      <c r="M21" s="195" t="inlineStr">
        <is>
          <t xml:space="preserve">✔</t>
        </is>
      </c>
      <c r="N21" s="177" t="str">
        <f>IF($B$5="","",IF(COUNTA(B21:M21)-COUNTIF(B21:M21,"N/A")=0,"Sin pacientes",'Base de puntajes'!B21*(COUNTIF(B21:M21,"✔")+COUNTIF(B21:M21,"⚠")/2)/(COUNTA(B21:M21)-COUNTIF(B21:M21,"N/A"))))</f>
        <v/>
      </c>
    </row>
    <row r="22" spans="1:14" ht="27" x14ac:dyDescent="0.35">
      <c r="A22" s="162" t="s">
        <v>62</v>
      </c>
      <c r="B22" s="159" t="inlineStr">
        <is>
          <t xml:space="preserve">N/A</t>
        </is>
      </c>
      <c r="C22" s="120" t="inlineStr">
        <is>
          <t xml:space="preserve">N/A</t>
        </is>
      </c>
      <c r="D22" s="120" t="inlineStr">
        <is>
          <t xml:space="preserve">N/A</t>
        </is>
      </c>
      <c r="E22" s="120" t="inlineStr">
        <is>
          <t xml:space="preserve">N/A</t>
        </is>
      </c>
      <c r="F22" s="120" t="inlineStr">
        <is>
          <t xml:space="preserve">N/A</t>
        </is>
      </c>
      <c r="G22" s="120" t="inlineStr">
        <is>
          <t xml:space="preserve">N/A</t>
        </is>
      </c>
      <c r="H22" s="120" t="inlineStr">
        <is>
          <t xml:space="preserve">N/A</t>
        </is>
      </c>
      <c r="I22" s="120" t="inlineStr">
        <is>
          <t xml:space="preserve">N/A</t>
        </is>
      </c>
      <c r="J22" s="120" t="inlineStr">
        <is>
          <t xml:space="preserve">N/A</t>
        </is>
      </c>
      <c r="K22" s="120" t="inlineStr">
        <is>
          <t xml:space="preserve">N/A</t>
        </is>
      </c>
      <c r="L22" s="120" t="inlineStr">
        <is>
          <t xml:space="preserve">N/A</t>
        </is>
      </c>
      <c r="M22" s="195" t="inlineStr">
        <is>
          <t xml:space="preserve">N/A</t>
        </is>
      </c>
      <c r="N22" s="177" t="str">
        <f>IF($B$5="","",IF(COUNTA(B22:M22)-COUNTIF(B22:M22,"N/A")=0,"Sin pacientes",'Base de puntajes'!B22*(COUNTIF(B22:M22,"✔")+COUNTIF(B22:M22,"⚠")/2)/(COUNTA(B22:M22)-COUNTIF(B22:M22,"N/A"))))</f>
        <v/>
      </c>
    </row>
    <row r="23" spans="1:14" ht="27" x14ac:dyDescent="0.35">
      <c r="A23" s="162" t="s">
        <v>63</v>
      </c>
      <c r="B23" s="159" t="inlineStr">
        <is>
          <t xml:space="preserve">N/A</t>
        </is>
      </c>
      <c r="C23" s="120" t="inlineStr">
        <is>
          <t xml:space="preserve">N/A</t>
        </is>
      </c>
      <c r="D23" s="120" t="inlineStr">
        <is>
          <t xml:space="preserve">N/A</t>
        </is>
      </c>
      <c r="E23" s="120" t="inlineStr">
        <is>
          <t xml:space="preserve">N/A</t>
        </is>
      </c>
      <c r="F23" s="120" t="inlineStr">
        <is>
          <t xml:space="preserve">N/A</t>
        </is>
      </c>
      <c r="G23" s="120" t="inlineStr">
        <is>
          <t xml:space="preserve">N/A</t>
        </is>
      </c>
      <c r="H23" s="120" t="inlineStr">
        <is>
          <t xml:space="preserve">N/A</t>
        </is>
      </c>
      <c r="I23" s="120" t="inlineStr">
        <is>
          <t xml:space="preserve">N/A</t>
        </is>
      </c>
      <c r="J23" s="120" t="inlineStr">
        <is>
          <t xml:space="preserve">N/A</t>
        </is>
      </c>
      <c r="K23" s="120" t="inlineStr">
        <is>
          <t xml:space="preserve">N/A</t>
        </is>
      </c>
      <c r="L23" s="120" t="inlineStr">
        <is>
          <t xml:space="preserve">N/A</t>
        </is>
      </c>
      <c r="M23" s="195" t="inlineStr">
        <is>
          <t xml:space="preserve">N/A</t>
        </is>
      </c>
      <c r="N23" s="177" t="str">
        <f>IF($B$5="","",IF(COUNTA(B23:M23)-COUNTIF(B23:M23,"N/A")=0,"Sin pacientes",'Base de puntajes'!B23*(COUNTIF(B23:M23,"✔")+COUNTIF(B23:M23,"⚠")/2)/(COUNTA(B23:M23)-COUNTIF(B23:M23,"N/A"))))</f>
        <v/>
      </c>
    </row>
    <row r="24" spans="1:14" ht="54" x14ac:dyDescent="0.35">
      <c r="A24" s="162" t="s">
        <v>64</v>
      </c>
      <c r="B24" s="159" t="inlineStr">
        <is>
          <t xml:space="preserve">N/A</t>
        </is>
      </c>
      <c r="C24" s="120" t="inlineStr">
        <is>
          <t xml:space="preserve">N/A</t>
        </is>
      </c>
      <c r="D24" s="120" t="inlineStr">
        <is>
          <t xml:space="preserve">N/A</t>
        </is>
      </c>
      <c r="E24" s="120" t="inlineStr">
        <is>
          <t xml:space="preserve">N/A</t>
        </is>
      </c>
      <c r="F24" s="120" t="inlineStr">
        <is>
          <t xml:space="preserve">N/A</t>
        </is>
      </c>
      <c r="G24" s="120" t="inlineStr">
        <is>
          <t xml:space="preserve">N/A</t>
        </is>
      </c>
      <c r="H24" s="120" t="inlineStr">
        <is>
          <t xml:space="preserve">N/A</t>
        </is>
      </c>
      <c r="I24" s="120" t="inlineStr">
        <is>
          <t xml:space="preserve">N/A</t>
        </is>
      </c>
      <c r="J24" s="120" t="inlineStr">
        <is>
          <t xml:space="preserve">N/A</t>
        </is>
      </c>
      <c r="K24" s="120" t="inlineStr">
        <is>
          <t xml:space="preserve">N/A</t>
        </is>
      </c>
      <c r="L24" s="120" t="inlineStr">
        <is>
          <t xml:space="preserve">N/A</t>
        </is>
      </c>
      <c r="M24" s="195" t="inlineStr">
        <is>
          <t xml:space="preserve">N/A</t>
        </is>
      </c>
      <c r="N24" s="177" t="str">
        <f>IF($B$5="","",IF(COUNTA(B24:M24)-COUNTIF(B24:M24,"N/A")=0,"Sin pacientes",'Base de puntajes'!B24*(COUNTIF(B24:M24,"✔")+COUNTIF(B24:M24,"⚠")/2)/(COUNTA(B24:M24)-COUNTIF(B24:M24,"N/A"))))</f>
        <v/>
      </c>
    </row>
    <row r="25" spans="1:14" ht="40.5" x14ac:dyDescent="0.35">
      <c r="A25" s="162" t="s">
        <v>65</v>
      </c>
      <c r="B25" s="159" t="inlineStr">
        <is>
          <t xml:space="preserve">N/A</t>
        </is>
      </c>
      <c r="C25" s="120" t="inlineStr">
        <is>
          <t xml:space="preserve">N/A</t>
        </is>
      </c>
      <c r="D25" s="120" t="inlineStr">
        <is>
          <t xml:space="preserve">N/A</t>
        </is>
      </c>
      <c r="E25" s="120" t="inlineStr">
        <is>
          <t xml:space="preserve">N/A</t>
        </is>
      </c>
      <c r="F25" s="120" t="inlineStr">
        <is>
          <t xml:space="preserve">N/A</t>
        </is>
      </c>
      <c r="G25" s="120" t="inlineStr">
        <is>
          <t xml:space="preserve">N/A</t>
        </is>
      </c>
      <c r="H25" s="120" t="inlineStr">
        <is>
          <t xml:space="preserve">N/A</t>
        </is>
      </c>
      <c r="I25" s="120" t="inlineStr">
        <is>
          <t xml:space="preserve">N/A</t>
        </is>
      </c>
      <c r="J25" s="120" t="inlineStr">
        <is>
          <t xml:space="preserve">N/A</t>
        </is>
      </c>
      <c r="K25" s="120" t="inlineStr">
        <is>
          <t xml:space="preserve">N/A</t>
        </is>
      </c>
      <c r="L25" s="120" t="inlineStr">
        <is>
          <t xml:space="preserve">N/A</t>
        </is>
      </c>
      <c r="M25" s="195" t="inlineStr">
        <is>
          <t xml:space="preserve">N/A</t>
        </is>
      </c>
      <c r="N25" s="177" t="str">
        <f>IF($B$5="","",IF(COUNTA(B25:M25)-COUNTIF(B25:M25,"N/A")=0,"Sin pacientes",'Base de puntajes'!B25*(COUNTIF(B25:M25,"✔")+COUNTIF(B25:M25,"⚠")/2)/(COUNTA(B25:M25)-COUNTIF(B25:M25,"N/A"))))</f>
        <v/>
      </c>
    </row>
    <row r="26" spans="1:14" ht="15" thickBot="1" x14ac:dyDescent="0.4">
      <c r="A26" s="162" t="s">
        <v>66</v>
      </c>
      <c r="B26" s="160" t="inlineStr">
        <is>
          <t xml:space="preserve">✔</t>
        </is>
      </c>
      <c r="C26" s="124" t="inlineStr">
        <is>
          <t xml:space="preserve">✔</t>
        </is>
      </c>
      <c r="D26" s="124" t="inlineStr">
        <is>
          <t xml:space="preserve">✔</t>
        </is>
      </c>
      <c r="E26" s="124" t="inlineStr">
        <is>
          <t xml:space="preserve">✔</t>
        </is>
      </c>
      <c r="F26" s="124" t="inlineStr">
        <is>
          <t xml:space="preserve">✔</t>
        </is>
      </c>
      <c r="G26" s="124" t="inlineStr">
        <is>
          <t xml:space="preserve">✔</t>
        </is>
      </c>
      <c r="H26" s="124" t="inlineStr">
        <is>
          <t xml:space="preserve">✔</t>
        </is>
      </c>
      <c r="I26" s="124" t="inlineStr">
        <is>
          <t xml:space="preserve">✘</t>
        </is>
      </c>
      <c r="J26" s="124" t="inlineStr">
        <is>
          <t xml:space="preserve">✔</t>
        </is>
      </c>
      <c r="K26" s="124" t="inlineStr">
        <is>
          <t xml:space="preserve">✘</t>
        </is>
      </c>
      <c r="L26" s="124" t="inlineStr">
        <is>
          <t xml:space="preserve">✘</t>
        </is>
      </c>
      <c r="M26" s="196" t="inlineStr">
        <is>
          <t xml:space="preserve">✔</t>
        </is>
      </c>
      <c r="N26" s="178" t="str">
        <f>IF($B$5="","",IF(COUNTA(B26:M26)-COUNTIF(B26:M26,"N/A")=0,"Sin pacientes",'Base de puntajes'!B26*(COUNTIF(B26:M26,"✔")+COUNTIF(B26:M26,"⚠")/2)/(COUNTA(B26:M26)-COUNTIF(B26:M26,"N/A"))))</f>
        <v/>
      </c>
    </row>
    <row r="27" spans="1:14" ht="27" customHeight="1" x14ac:dyDescent="0.35">
      <c r="A27" s="250" t="s">
        <v>68</v>
      </c>
      <c r="B27" s="274" t="s">
        <v>108</v>
      </c>
      <c r="C27" s="275"/>
      <c r="D27" s="275"/>
      <c r="E27" s="275"/>
      <c r="F27" s="275"/>
      <c r="G27" s="275"/>
      <c r="H27" s="275"/>
      <c r="I27" s="275"/>
      <c r="J27" s="275"/>
      <c r="K27" s="275"/>
      <c r="L27" s="275"/>
      <c r="M27" s="276"/>
      <c r="N27" s="179" t="str">
        <f>IF($B$5="","",IF(COUNT(N29:N32)=0,"Sin pacientes",SUMIF(N29:N32,"&gt;=0",'Base de puntajes'!B29:B32)))</f>
        <v/>
      </c>
    </row>
    <row r="28" spans="1:14" ht="27" customHeight="1" x14ac:dyDescent="0.35">
      <c r="A28" s="250"/>
      <c r="B28" s="197">
        <v>1</v>
      </c>
      <c r="C28" s="132">
        <v>2</v>
      </c>
      <c r="D28" s="132">
        <v>3</v>
      </c>
      <c r="E28" s="132">
        <v>4</v>
      </c>
      <c r="F28" s="132">
        <v>5</v>
      </c>
      <c r="G28" s="132">
        <v>6</v>
      </c>
      <c r="H28" s="132">
        <v>7</v>
      </c>
      <c r="I28" s="132">
        <v>8</v>
      </c>
      <c r="J28" s="132">
        <v>9</v>
      </c>
      <c r="K28" s="132">
        <v>10</v>
      </c>
      <c r="L28" s="132">
        <v>11</v>
      </c>
      <c r="M28" s="198">
        <v>12</v>
      </c>
      <c r="N28" s="180" t="str">
        <f>IF($B$5="","",IF(COUNT(N29:N32)=0,"Sin Pacientes",SUM(N29:N32)))</f>
        <v/>
      </c>
    </row>
    <row r="29" spans="1:14" ht="54" x14ac:dyDescent="0.35">
      <c r="A29" s="139" t="s">
        <v>69</v>
      </c>
      <c r="B29" s="159" t="inlineStr">
        <is>
          <t xml:space="preserve">N/A</t>
        </is>
      </c>
      <c r="C29" s="120" t="inlineStr">
        <is>
          <t xml:space="preserve">N/A</t>
        </is>
      </c>
      <c r="D29" s="120" t="inlineStr">
        <is>
          <t xml:space="preserve">N/A</t>
        </is>
      </c>
      <c r="E29" s="120" t="inlineStr">
        <is>
          <t xml:space="preserve">N/A</t>
        </is>
      </c>
      <c r="F29" s="120" t="inlineStr">
        <is>
          <t xml:space="preserve">N/A</t>
        </is>
      </c>
      <c r="G29" s="120" t="inlineStr">
        <is>
          <t xml:space="preserve">N/A</t>
        </is>
      </c>
      <c r="H29" s="120" t="inlineStr">
        <is>
          <t xml:space="preserve">N/A</t>
        </is>
      </c>
      <c r="I29" s="120" t="inlineStr">
        <is>
          <t xml:space="preserve">N/A</t>
        </is>
      </c>
      <c r="J29" s="120" t="inlineStr">
        <is>
          <t xml:space="preserve">N/A</t>
        </is>
      </c>
      <c r="K29" s="120" t="inlineStr">
        <is>
          <t xml:space="preserve">N/A</t>
        </is>
      </c>
      <c r="L29" s="120" t="inlineStr">
        <is>
          <t xml:space="preserve">N/A</t>
        </is>
      </c>
      <c r="M29" s="195" t="inlineStr">
        <is>
          <t xml:space="preserve">N/A</t>
        </is>
      </c>
      <c r="N29" s="177" t="str">
        <f>IF($B$5="","",IF(COUNTA(B29:M29)-COUNTIF(B29:M29,"N/A")=0,"Sin pacientes",'Base de puntajes'!B29*(COUNTIF(B29:M29,"✔")+COUNTIF(B29:M29,"⚠")/2)/(COUNTA(B29:M29)-COUNTIF(B29:M29,"N/A"))))</f>
        <v/>
      </c>
    </row>
    <row r="30" spans="1:14" ht="54" x14ac:dyDescent="0.35">
      <c r="A30" s="139" t="s">
        <v>70</v>
      </c>
      <c r="B30" s="159" t="inlineStr">
        <is>
          <t xml:space="preserve">N/A</t>
        </is>
      </c>
      <c r="C30" s="120" t="inlineStr">
        <is>
          <t xml:space="preserve">N/A</t>
        </is>
      </c>
      <c r="D30" s="120" t="inlineStr">
        <is>
          <t xml:space="preserve">N/A</t>
        </is>
      </c>
      <c r="E30" s="120" t="inlineStr">
        <is>
          <t xml:space="preserve">N/A</t>
        </is>
      </c>
      <c r="F30" s="120" t="inlineStr">
        <is>
          <t xml:space="preserve">N/A</t>
        </is>
      </c>
      <c r="G30" s="120" t="inlineStr">
        <is>
          <t xml:space="preserve">N/A</t>
        </is>
      </c>
      <c r="H30" s="120" t="inlineStr">
        <is>
          <t xml:space="preserve">N/A</t>
        </is>
      </c>
      <c r="I30" s="120" t="inlineStr">
        <is>
          <t xml:space="preserve">N/A</t>
        </is>
      </c>
      <c r="J30" s="120" t="inlineStr">
        <is>
          <t xml:space="preserve">N/A</t>
        </is>
      </c>
      <c r="K30" s="120" t="inlineStr">
        <is>
          <t xml:space="preserve">N/A</t>
        </is>
      </c>
      <c r="L30" s="120" t="inlineStr">
        <is>
          <t xml:space="preserve">N/A</t>
        </is>
      </c>
      <c r="M30" s="195" t="inlineStr">
        <is>
          <t xml:space="preserve">N/A</t>
        </is>
      </c>
      <c r="N30" s="177" t="str">
        <f>IF($B$5="","",IF(COUNTA(B30:M30)-COUNTIF(B30:M30,"N/A")=0,"Sin pacientes",'Base de puntajes'!B30*(COUNTIF(B30:M30,"✔")+COUNTIF(B30:M30,"⚠")/2)/(COUNTA(B30:M30)-COUNTIF(B30:M30,"N/A"))))</f>
        <v/>
      </c>
    </row>
    <row r="31" spans="1:14" ht="40.5" x14ac:dyDescent="0.35">
      <c r="A31" s="139" t="s">
        <v>71</v>
      </c>
      <c r="B31" s="159" t="inlineStr">
        <is>
          <t xml:space="preserve">N/A</t>
        </is>
      </c>
      <c r="C31" s="120" t="inlineStr">
        <is>
          <t xml:space="preserve">N/A</t>
        </is>
      </c>
      <c r="D31" s="120" t="inlineStr">
        <is>
          <t xml:space="preserve">N/A</t>
        </is>
      </c>
      <c r="E31" s="120" t="inlineStr">
        <is>
          <t xml:space="preserve">N/A</t>
        </is>
      </c>
      <c r="F31" s="120" t="inlineStr">
        <is>
          <t xml:space="preserve">N/A</t>
        </is>
      </c>
      <c r="G31" s="120" t="inlineStr">
        <is>
          <t xml:space="preserve">N/A</t>
        </is>
      </c>
      <c r="H31" s="120" t="inlineStr">
        <is>
          <t xml:space="preserve">N/A</t>
        </is>
      </c>
      <c r="I31" s="120" t="inlineStr">
        <is>
          <t xml:space="preserve">N/A</t>
        </is>
      </c>
      <c r="J31" s="120" t="inlineStr">
        <is>
          <t xml:space="preserve">N/A</t>
        </is>
      </c>
      <c r="K31" s="120" t="inlineStr">
        <is>
          <t xml:space="preserve">N/A</t>
        </is>
      </c>
      <c r="L31" s="120" t="inlineStr">
        <is>
          <t xml:space="preserve">N/A</t>
        </is>
      </c>
      <c r="M31" s="195" t="inlineStr">
        <is>
          <t xml:space="preserve">N/A</t>
        </is>
      </c>
      <c r="N31" s="177" t="str">
        <f>IF($B$5="","",IF(COUNTA(B31:M31)-COUNTIF(B31:M31,"N/A")=0,"Sin pacientes",'Base de puntajes'!B31*(COUNTIF(B31:M31,"✔")+COUNTIF(B31:M31,"⚠")/2)/(COUNTA(B31:M31)-COUNTIF(B31:M31,"N/A"))))</f>
        <v/>
      </c>
    </row>
    <row r="32" spans="1:14" ht="27.5" thickBot="1" x14ac:dyDescent="0.4">
      <c r="A32" s="141" t="s">
        <v>72</v>
      </c>
      <c r="B32" s="199" t="inlineStr">
        <is>
          <t xml:space="preserve">N/A</t>
        </is>
      </c>
      <c r="C32" s="121" t="inlineStr">
        <is>
          <t xml:space="preserve">N/A</t>
        </is>
      </c>
      <c r="D32" s="121" t="inlineStr">
        <is>
          <t xml:space="preserve">N/A</t>
        </is>
      </c>
      <c r="E32" s="121" t="inlineStr">
        <is>
          <t xml:space="preserve">N/A</t>
        </is>
      </c>
      <c r="F32" s="121" t="inlineStr">
        <is>
          <t xml:space="preserve">N/A</t>
        </is>
      </c>
      <c r="G32" s="121" t="inlineStr">
        <is>
          <t xml:space="preserve">N/A</t>
        </is>
      </c>
      <c r="H32" s="121" t="inlineStr">
        <is>
          <t xml:space="preserve">N/A</t>
        </is>
      </c>
      <c r="I32" s="121" t="inlineStr">
        <is>
          <t xml:space="preserve">N/A</t>
        </is>
      </c>
      <c r="J32" s="121" t="inlineStr">
        <is>
          <t xml:space="preserve">N/A</t>
        </is>
      </c>
      <c r="K32" s="121" t="inlineStr">
        <is>
          <t xml:space="preserve">N/A</t>
        </is>
      </c>
      <c r="L32" s="121" t="inlineStr">
        <is>
          <t xml:space="preserve">N/A</t>
        </is>
      </c>
      <c r="M32" s="200" t="inlineStr">
        <is>
          <t xml:space="preserve">N/A</t>
        </is>
      </c>
      <c r="N32" s="177" t="str">
        <f>IF($B$5="","",IF(COUNTA(B32:M32)-COUNTIF(B32:M32,"N/A")=0,"Sin pacientes",'Base de puntajes'!B32*(COUNTIF(B32:M32,"✔")+COUNTIF(B32:M32,"⚠")/2)/(COUNTA(B32:M32)-COUNTIF(B32:M32,"N/A"))))</f>
        <v/>
      </c>
    </row>
    <row r="33" spans="1:14" ht="18" customHeight="1" x14ac:dyDescent="0.35">
      <c r="A33" s="251" t="s">
        <v>73</v>
      </c>
      <c r="B33" s="237" t="s">
        <v>108</v>
      </c>
      <c r="C33" s="238"/>
      <c r="D33" s="238"/>
      <c r="E33" s="238"/>
      <c r="F33" s="238"/>
      <c r="G33" s="238"/>
      <c r="H33" s="238"/>
      <c r="I33" s="238"/>
      <c r="J33" s="238"/>
      <c r="K33" s="238"/>
      <c r="L33" s="238"/>
      <c r="M33" s="239"/>
      <c r="N33" s="174" t="str">
        <f>IF($B$5="","",IF(COUNT(N35:N44)=0,"Sin pacientes",SUMIF(N35:N44,"&gt;=0",'Base de puntajes'!B35:B44)))</f>
        <v/>
      </c>
    </row>
    <row r="34" spans="1:14" ht="15" thickBot="1" x14ac:dyDescent="0.4">
      <c r="A34" s="252"/>
      <c r="B34" s="192">
        <v>1</v>
      </c>
      <c r="C34" s="164">
        <v>2</v>
      </c>
      <c r="D34" s="164">
        <v>3</v>
      </c>
      <c r="E34" s="164">
        <v>4</v>
      </c>
      <c r="F34" s="164">
        <v>5</v>
      </c>
      <c r="G34" s="164">
        <v>6</v>
      </c>
      <c r="H34" s="164">
        <v>7</v>
      </c>
      <c r="I34" s="164">
        <v>8</v>
      </c>
      <c r="J34" s="164">
        <v>9</v>
      </c>
      <c r="K34" s="164">
        <v>10</v>
      </c>
      <c r="L34" s="164">
        <v>11</v>
      </c>
      <c r="M34" s="193">
        <v>12</v>
      </c>
      <c r="N34" s="175" t="str">
        <f>IF($B$5="","",IF(COUNT(N35:N44)=0,"Sin Pacientes",SUM(N35:N44)))</f>
        <v/>
      </c>
    </row>
    <row r="35" spans="1:14" x14ac:dyDescent="0.35">
      <c r="A35" s="161" t="s">
        <v>74</v>
      </c>
      <c r="B35" s="158" t="inlineStr">
        <is>
          <t xml:space="preserve">N/A</t>
        </is>
      </c>
      <c r="C35" s="123" t="inlineStr">
        <is>
          <t xml:space="preserve">✔</t>
        </is>
      </c>
      <c r="D35" s="123" t="inlineStr">
        <is>
          <t xml:space="preserve">N/A</t>
        </is>
      </c>
      <c r="E35" s="123" t="inlineStr">
        <is>
          <t xml:space="preserve">N/A</t>
        </is>
      </c>
      <c r="F35" s="123" t="inlineStr">
        <is>
          <t xml:space="preserve">N/A</t>
        </is>
      </c>
      <c r="G35" s="123" t="inlineStr">
        <is>
          <t xml:space="preserve">N/A</t>
        </is>
      </c>
      <c r="H35" s="123" t="inlineStr">
        <is>
          <t xml:space="preserve">N/A</t>
        </is>
      </c>
      <c r="I35" s="123" t="inlineStr">
        <is>
          <t xml:space="preserve">N/A</t>
        </is>
      </c>
      <c r="J35" s="123" t="inlineStr">
        <is>
          <t xml:space="preserve">N/A</t>
        </is>
      </c>
      <c r="K35" s="123" t="inlineStr">
        <is>
          <t xml:space="preserve">N/A</t>
        </is>
      </c>
      <c r="L35" s="123" t="inlineStr">
        <is>
          <t xml:space="preserve">N/A</t>
        </is>
      </c>
      <c r="M35" s="194" t="inlineStr">
        <is>
          <t xml:space="preserve">N/A</t>
        </is>
      </c>
      <c r="N35" s="176" t="str">
        <f>IF($B$5="","",IF(COUNTA(B35:M35)-COUNTIF(B35:M35,"N/A")=0,"Sin pacientes",'Base de puntajes'!B35*(COUNTIF(B35:M35,"✔")+COUNTIF(B35:M35,"⚠")/2)/(COUNTA(B35:M35)-COUNTIF(B35:M35,"N/A"))))</f>
        <v/>
      </c>
    </row>
    <row r="36" spans="1:14" x14ac:dyDescent="0.35">
      <c r="A36" s="162" t="s">
        <v>75</v>
      </c>
      <c r="B36" s="159" t="inlineStr">
        <is>
          <t xml:space="preserve">N/A</t>
        </is>
      </c>
      <c r="C36" s="120" t="inlineStr">
        <is>
          <t xml:space="preserve">✔</t>
        </is>
      </c>
      <c r="D36" s="120" t="inlineStr">
        <is>
          <t xml:space="preserve">N/A</t>
        </is>
      </c>
      <c r="E36" s="120" t="inlineStr">
        <is>
          <t xml:space="preserve">N/A</t>
        </is>
      </c>
      <c r="F36" s="120" t="inlineStr">
        <is>
          <t xml:space="preserve">N/A</t>
        </is>
      </c>
      <c r="G36" s="120" t="inlineStr">
        <is>
          <t xml:space="preserve">N/A</t>
        </is>
      </c>
      <c r="H36" s="120" t="inlineStr">
        <is>
          <t xml:space="preserve">N/A</t>
        </is>
      </c>
      <c r="I36" s="120" t="inlineStr">
        <is>
          <t xml:space="preserve">N/A</t>
        </is>
      </c>
      <c r="J36" s="120" t="inlineStr">
        <is>
          <t xml:space="preserve">N/A</t>
        </is>
      </c>
      <c r="K36" s="120" t="inlineStr">
        <is>
          <t xml:space="preserve">N/A</t>
        </is>
      </c>
      <c r="L36" s="120" t="inlineStr">
        <is>
          <t xml:space="preserve">N/A</t>
        </is>
      </c>
      <c r="M36" s="195" t="inlineStr">
        <is>
          <t xml:space="preserve">N/A</t>
        </is>
      </c>
      <c r="N36" s="177" t="str">
        <f>IF($B$5="","",IF(COUNTA(B36:M36)-COUNTIF(B36:M36,"N/A")=0,"Sin pacientes",'Base de puntajes'!B36*(COUNTIF(B36:M36,"✔")+COUNTIF(B36:M36,"⚠")/2)/(COUNTA(B36:M36)-COUNTIF(B36:M36,"N/A"))))</f>
        <v/>
      </c>
    </row>
    <row r="37" spans="1:14" x14ac:dyDescent="0.35">
      <c r="A37" s="162" t="s">
        <v>76</v>
      </c>
      <c r="B37" s="159" t="inlineStr">
        <is>
          <t xml:space="preserve">N/A</t>
        </is>
      </c>
      <c r="C37" s="120" t="inlineStr">
        <is>
          <t xml:space="preserve">⚠</t>
        </is>
      </c>
      <c r="D37" s="120" t="inlineStr">
        <is>
          <t xml:space="preserve">N/A</t>
        </is>
      </c>
      <c r="E37" s="120" t="inlineStr">
        <is>
          <t xml:space="preserve">N/A</t>
        </is>
      </c>
      <c r="F37" s="120" t="inlineStr">
        <is>
          <t xml:space="preserve">N/A</t>
        </is>
      </c>
      <c r="G37" s="120" t="inlineStr">
        <is>
          <t xml:space="preserve">N/A</t>
        </is>
      </c>
      <c r="H37" s="120" t="inlineStr">
        <is>
          <t xml:space="preserve">N/A</t>
        </is>
      </c>
      <c r="I37" s="120" t="inlineStr">
        <is>
          <t xml:space="preserve">N/A</t>
        </is>
      </c>
      <c r="J37" s="120" t="inlineStr">
        <is>
          <t xml:space="preserve">N/A</t>
        </is>
      </c>
      <c r="K37" s="120" t="inlineStr">
        <is>
          <t xml:space="preserve">N/A</t>
        </is>
      </c>
      <c r="L37" s="120" t="inlineStr">
        <is>
          <t xml:space="preserve">N/A</t>
        </is>
      </c>
      <c r="M37" s="195" t="inlineStr">
        <is>
          <t xml:space="preserve">N/A</t>
        </is>
      </c>
      <c r="N37" s="177" t="str">
        <f>IF($B$5="","",IF(COUNTA(B37:M37)-COUNTIF(B37:M37,"N/A")=0,"Sin pacientes",'Base de puntajes'!B37*(COUNTIF(B37:M37,"✔")+COUNTIF(B37:M37,"⚠")/2)/(COUNTA(B37:M37)-COUNTIF(B37:M37,"N/A"))))</f>
        <v/>
      </c>
    </row>
    <row r="38" spans="1:14" x14ac:dyDescent="0.35">
      <c r="A38" s="162" t="s">
        <v>77</v>
      </c>
      <c r="B38" s="159" t="inlineStr">
        <is>
          <t xml:space="preserve">N/A</t>
        </is>
      </c>
      <c r="C38" s="120" t="inlineStr">
        <is>
          <t xml:space="preserve">✔</t>
        </is>
      </c>
      <c r="D38" s="120" t="inlineStr">
        <is>
          <t xml:space="preserve">N/A</t>
        </is>
      </c>
      <c r="E38" s="120" t="inlineStr">
        <is>
          <t xml:space="preserve">N/A</t>
        </is>
      </c>
      <c r="F38" s="120" t="inlineStr">
        <is>
          <t xml:space="preserve">N/A</t>
        </is>
      </c>
      <c r="G38" s="120" t="inlineStr">
        <is>
          <t xml:space="preserve">N/A</t>
        </is>
      </c>
      <c r="H38" s="120" t="inlineStr">
        <is>
          <t xml:space="preserve">N/A</t>
        </is>
      </c>
      <c r="I38" s="120" t="inlineStr">
        <is>
          <t xml:space="preserve">N/A</t>
        </is>
      </c>
      <c r="J38" s="120" t="inlineStr">
        <is>
          <t xml:space="preserve">N/A</t>
        </is>
      </c>
      <c r="K38" s="120" t="inlineStr">
        <is>
          <t xml:space="preserve">N/A</t>
        </is>
      </c>
      <c r="L38" s="120" t="inlineStr">
        <is>
          <t xml:space="preserve">N/A</t>
        </is>
      </c>
      <c r="M38" s="195" t="inlineStr">
        <is>
          <t xml:space="preserve">N/A</t>
        </is>
      </c>
      <c r="N38" s="177" t="str">
        <f>IF($B$5="","",IF(COUNTA(B38:M38)-COUNTIF(B38:M38,"N/A")=0,"Sin pacientes",'Base de puntajes'!B38*(COUNTIF(B38:M38,"✔")+COUNTIF(B38:M38,"⚠")/2)/(COUNTA(B38:M38)-COUNTIF(B38:M38,"N/A"))))</f>
        <v/>
      </c>
    </row>
    <row r="39" spans="1:14" ht="40.5" x14ac:dyDescent="0.35">
      <c r="A39" s="162" t="s">
        <v>78</v>
      </c>
      <c r="B39" s="159" t="inlineStr">
        <is>
          <t xml:space="preserve">N/A</t>
        </is>
      </c>
      <c r="C39" s="120" t="inlineStr">
        <is>
          <t xml:space="preserve">N/A</t>
        </is>
      </c>
      <c r="D39" s="120" t="inlineStr">
        <is>
          <t xml:space="preserve">N/A</t>
        </is>
      </c>
      <c r="E39" s="120" t="inlineStr">
        <is>
          <t xml:space="preserve">N/A</t>
        </is>
      </c>
      <c r="F39" s="120" t="inlineStr">
        <is>
          <t xml:space="preserve">N/A</t>
        </is>
      </c>
      <c r="G39" s="120" t="inlineStr">
        <is>
          <t xml:space="preserve">N/A</t>
        </is>
      </c>
      <c r="H39" s="120" t="inlineStr">
        <is>
          <t xml:space="preserve">N/A</t>
        </is>
      </c>
      <c r="I39" s="120" t="inlineStr">
        <is>
          <t xml:space="preserve">N/A</t>
        </is>
      </c>
      <c r="J39" s="120" t="inlineStr">
        <is>
          <t xml:space="preserve">N/A</t>
        </is>
      </c>
      <c r="K39" s="120" t="inlineStr">
        <is>
          <t xml:space="preserve">N/A</t>
        </is>
      </c>
      <c r="L39" s="120" t="inlineStr">
        <is>
          <t xml:space="preserve">N/A</t>
        </is>
      </c>
      <c r="M39" s="195" t="inlineStr">
        <is>
          <t xml:space="preserve">N/A</t>
        </is>
      </c>
      <c r="N39" s="177" t="str">
        <f>IF($B$5="","",IF(COUNTA(B39:M39)-COUNTIF(B39:M39,"N/A")=0,"Sin pacientes",'Base de puntajes'!B39*(COUNTIF(B39:M39,"✔")+COUNTIF(B39:M39,"⚠")/2)/(COUNTA(B39:M39)-COUNTIF(B39:M39,"N/A"))))</f>
        <v/>
      </c>
    </row>
    <row r="40" spans="1:14" ht="54" x14ac:dyDescent="0.35">
      <c r="A40" s="162" t="s">
        <v>79</v>
      </c>
      <c r="B40" s="159" t="inlineStr">
        <is>
          <t xml:space="preserve">N/A</t>
        </is>
      </c>
      <c r="C40" s="120" t="inlineStr">
        <is>
          <t xml:space="preserve">N/A</t>
        </is>
      </c>
      <c r="D40" s="120" t="inlineStr">
        <is>
          <t xml:space="preserve">N/A</t>
        </is>
      </c>
      <c r="E40" s="120" t="inlineStr">
        <is>
          <t xml:space="preserve">N/A</t>
        </is>
      </c>
      <c r="F40" s="120" t="inlineStr">
        <is>
          <t xml:space="preserve">N/A</t>
        </is>
      </c>
      <c r="G40" s="120" t="inlineStr">
        <is>
          <t xml:space="preserve">N/A</t>
        </is>
      </c>
      <c r="H40" s="120" t="inlineStr">
        <is>
          <t xml:space="preserve">N/A</t>
        </is>
      </c>
      <c r="I40" s="120" t="inlineStr">
        <is>
          <t xml:space="preserve">N/A</t>
        </is>
      </c>
      <c r="J40" s="120" t="inlineStr">
        <is>
          <t xml:space="preserve">N/A</t>
        </is>
      </c>
      <c r="K40" s="120" t="inlineStr">
        <is>
          <t xml:space="preserve">N/A</t>
        </is>
      </c>
      <c r="L40" s="120" t="inlineStr">
        <is>
          <t xml:space="preserve">N/A</t>
        </is>
      </c>
      <c r="M40" s="195" t="inlineStr">
        <is>
          <t xml:space="preserve">N/A</t>
        </is>
      </c>
      <c r="N40" s="177" t="str">
        <f>IF($B$5="","",IF(COUNTA(B40:M40)-COUNTIF(B40:M40,"N/A")=0,"Sin pacientes",'Base de puntajes'!B40*(COUNTIF(B40:M40,"✔")+COUNTIF(B40:M40,"⚠")/2)/(COUNTA(B40:M40)-COUNTIF(B40:M40,"N/A"))))</f>
        <v/>
      </c>
    </row>
    <row r="41" spans="1:14" ht="40.5" x14ac:dyDescent="0.35">
      <c r="A41" s="162" t="s">
        <v>80</v>
      </c>
      <c r="B41" s="159" t="inlineStr">
        <is>
          <t xml:space="preserve">N/A</t>
        </is>
      </c>
      <c r="C41" s="120" t="inlineStr">
        <is>
          <t xml:space="preserve">N/A</t>
        </is>
      </c>
      <c r="D41" s="120" t="inlineStr">
        <is>
          <t xml:space="preserve">N/A</t>
        </is>
      </c>
      <c r="E41" s="120" t="inlineStr">
        <is>
          <t xml:space="preserve">N/A</t>
        </is>
      </c>
      <c r="F41" s="120" t="inlineStr">
        <is>
          <t xml:space="preserve">N/A</t>
        </is>
      </c>
      <c r="G41" s="120" t="inlineStr">
        <is>
          <t xml:space="preserve">N/A</t>
        </is>
      </c>
      <c r="H41" s="120" t="inlineStr">
        <is>
          <t xml:space="preserve">N/A</t>
        </is>
      </c>
      <c r="I41" s="120" t="inlineStr">
        <is>
          <t xml:space="preserve">N/A</t>
        </is>
      </c>
      <c r="J41" s="120" t="inlineStr">
        <is>
          <t xml:space="preserve">N/A</t>
        </is>
      </c>
      <c r="K41" s="120" t="inlineStr">
        <is>
          <t xml:space="preserve">N/A</t>
        </is>
      </c>
      <c r="L41" s="120" t="inlineStr">
        <is>
          <t xml:space="preserve">N/A</t>
        </is>
      </c>
      <c r="M41" s="195" t="inlineStr">
        <is>
          <t xml:space="preserve">N/A</t>
        </is>
      </c>
      <c r="N41" s="177" t="str">
        <f>IF($B$5="","",IF(COUNTA(B41:M41)-COUNTIF(B41:M41,"N/A")=0,"Sin pacientes",'Base de puntajes'!B41*(COUNTIF(B41:M41,"✔")+COUNTIF(B41:M41,"⚠")/2)/(COUNTA(B41:M41)-COUNTIF(B41:M41,"N/A"))))</f>
        <v/>
      </c>
    </row>
    <row r="42" spans="1:14" ht="54" x14ac:dyDescent="0.35">
      <c r="A42" s="162" t="s">
        <v>81</v>
      </c>
      <c r="B42" s="159" t="inlineStr">
        <is>
          <t xml:space="preserve">N/A</t>
        </is>
      </c>
      <c r="C42" s="120" t="inlineStr">
        <is>
          <t xml:space="preserve">N/A</t>
        </is>
      </c>
      <c r="D42" s="120" t="inlineStr">
        <is>
          <t xml:space="preserve">N/A</t>
        </is>
      </c>
      <c r="E42" s="120" t="inlineStr">
        <is>
          <t xml:space="preserve">N/A</t>
        </is>
      </c>
      <c r="F42" s="120" t="inlineStr">
        <is>
          <t xml:space="preserve">N/A</t>
        </is>
      </c>
      <c r="G42" s="120" t="inlineStr">
        <is>
          <t xml:space="preserve">N/A</t>
        </is>
      </c>
      <c r="H42" s="120" t="inlineStr">
        <is>
          <t xml:space="preserve">N/A</t>
        </is>
      </c>
      <c r="I42" s="120" t="inlineStr">
        <is>
          <t xml:space="preserve">N/A</t>
        </is>
      </c>
      <c r="J42" s="120" t="inlineStr">
        <is>
          <t xml:space="preserve">N/A</t>
        </is>
      </c>
      <c r="K42" s="120" t="inlineStr">
        <is>
          <t xml:space="preserve">N/A</t>
        </is>
      </c>
      <c r="L42" s="120" t="inlineStr">
        <is>
          <t xml:space="preserve">N/A</t>
        </is>
      </c>
      <c r="M42" s="195" t="inlineStr">
        <is>
          <t xml:space="preserve">N/A</t>
        </is>
      </c>
      <c r="N42" s="177" t="str">
        <f>IF($B$5="","",IF(COUNTA(B42:M42)-COUNTIF(B42:M42,"N/A")=0,"Sin pacientes",'Base de puntajes'!B42*(COUNTIF(B42:M42,"✔")+COUNTIF(B42:M42,"⚠")/2)/(COUNTA(B42:M42)-COUNTIF(B42:M42,"N/A"))))</f>
        <v/>
      </c>
    </row>
    <row r="43" spans="1:14" ht="27" x14ac:dyDescent="0.35">
      <c r="A43" s="162" t="s">
        <v>82</v>
      </c>
      <c r="B43" s="159" t="inlineStr">
        <is>
          <t xml:space="preserve">N/A</t>
        </is>
      </c>
      <c r="C43" s="120" t="inlineStr">
        <is>
          <t xml:space="preserve">✔</t>
        </is>
      </c>
      <c r="D43" s="120" t="inlineStr">
        <is>
          <t xml:space="preserve">N/A</t>
        </is>
      </c>
      <c r="E43" s="120" t="inlineStr">
        <is>
          <t xml:space="preserve">N/A</t>
        </is>
      </c>
      <c r="F43" s="120" t="inlineStr">
        <is>
          <t xml:space="preserve">N/A</t>
        </is>
      </c>
      <c r="G43" s="120" t="inlineStr">
        <is>
          <t xml:space="preserve">N/A</t>
        </is>
      </c>
      <c r="H43" s="120" t="inlineStr">
        <is>
          <t xml:space="preserve">N/A</t>
        </is>
      </c>
      <c r="I43" s="120" t="inlineStr">
        <is>
          <t xml:space="preserve">N/A</t>
        </is>
      </c>
      <c r="J43" s="120" t="inlineStr">
        <is>
          <t xml:space="preserve">N/A</t>
        </is>
      </c>
      <c r="K43" s="120" t="inlineStr">
        <is>
          <t xml:space="preserve">N/A</t>
        </is>
      </c>
      <c r="L43" s="120" t="inlineStr">
        <is>
          <t xml:space="preserve">N/A</t>
        </is>
      </c>
      <c r="M43" s="195" t="inlineStr">
        <is>
          <t xml:space="preserve">N/A</t>
        </is>
      </c>
      <c r="N43" s="177" t="str">
        <f>IF($B$5="","",IF(COUNTA(B43:M43)-COUNTIF(B43:M43,"N/A")=0,"Sin pacientes",'Base de puntajes'!B43*(COUNTIF(B43:M43,"✔")+COUNTIF(B43:M43,"⚠")/2)/(COUNTA(B43:M43)-COUNTIF(B43:M43,"N/A"))))</f>
        <v/>
      </c>
    </row>
    <row r="44" spans="1:14" ht="27.5" thickBot="1" x14ac:dyDescent="0.4">
      <c r="A44" s="163" t="s">
        <v>97</v>
      </c>
      <c r="B44" s="160" t="inlineStr">
        <is>
          <t xml:space="preserve">N/A</t>
        </is>
      </c>
      <c r="C44" s="124" t="inlineStr">
        <is>
          <t xml:space="preserve">✔</t>
        </is>
      </c>
      <c r="D44" s="124" t="inlineStr">
        <is>
          <t xml:space="preserve">N/A</t>
        </is>
      </c>
      <c r="E44" s="124" t="inlineStr">
        <is>
          <t xml:space="preserve">N/A</t>
        </is>
      </c>
      <c r="F44" s="124" t="inlineStr">
        <is>
          <t xml:space="preserve">N/A</t>
        </is>
      </c>
      <c r="G44" s="124" t="inlineStr">
        <is>
          <t xml:space="preserve">N/A</t>
        </is>
      </c>
      <c r="H44" s="124" t="inlineStr">
        <is>
          <t xml:space="preserve">N/A</t>
        </is>
      </c>
      <c r="I44" s="124" t="inlineStr">
        <is>
          <t xml:space="preserve">N/A</t>
        </is>
      </c>
      <c r="J44" s="124" t="inlineStr">
        <is>
          <t xml:space="preserve">N/A</t>
        </is>
      </c>
      <c r="K44" s="124" t="inlineStr">
        <is>
          <t xml:space="preserve">N/A</t>
        </is>
      </c>
      <c r="L44" s="124" t="inlineStr">
        <is>
          <t xml:space="preserve">N/A</t>
        </is>
      </c>
      <c r="M44" s="196" t="inlineStr">
        <is>
          <t xml:space="preserve">N/A</t>
        </is>
      </c>
      <c r="N44" s="178" t="str">
        <f>IF($B$5="","",IF(COUNTA(B44:M44)-COUNTIF(B44:M44,"N/A")=0,"Sin pacientes",'Base de puntajes'!B44*(COUNTIF(B44:M44,"✔")+COUNTIF(B44:M44,"⚠")/2)/(COUNTA(B44:M44)-COUNTIF(B44:M44,"N/A"))))</f>
        <v/>
      </c>
    </row>
    <row r="45" spans="1:14" ht="18" customHeight="1" x14ac:dyDescent="0.35">
      <c r="A45" s="248" t="s">
        <v>83</v>
      </c>
      <c r="B45" s="277" t="s">
        <v>108</v>
      </c>
      <c r="C45" s="278"/>
      <c r="D45" s="278"/>
      <c r="E45" s="278"/>
      <c r="F45" s="278"/>
      <c r="G45" s="278"/>
      <c r="H45" s="278"/>
      <c r="I45" s="278"/>
      <c r="J45" s="278"/>
      <c r="K45" s="278"/>
      <c r="L45" s="278"/>
      <c r="M45" s="279"/>
      <c r="N45" s="181" t="str">
        <f>IF($B$5="","",IF(COUNT(N47:N52)=0,"Sin pacientes",SUMIF(N47:N52,"&gt;=0",'Base de puntajes'!B47:B52)))</f>
        <v/>
      </c>
    </row>
    <row r="46" spans="1:14" ht="21" customHeight="1" thickBot="1" x14ac:dyDescent="0.4">
      <c r="A46" s="249"/>
      <c r="B46" s="166">
        <v>1</v>
      </c>
      <c r="C46" s="111">
        <v>2</v>
      </c>
      <c r="D46" s="111">
        <v>3</v>
      </c>
      <c r="E46" s="111">
        <v>4</v>
      </c>
      <c r="F46" s="111">
        <v>5</v>
      </c>
      <c r="G46" s="111">
        <v>6</v>
      </c>
      <c r="H46" s="111">
        <v>7</v>
      </c>
      <c r="I46" s="111">
        <v>8</v>
      </c>
      <c r="J46" s="111">
        <v>9</v>
      </c>
      <c r="K46" s="111">
        <v>10</v>
      </c>
      <c r="L46" s="111">
        <v>11</v>
      </c>
      <c r="M46" s="201">
        <v>12</v>
      </c>
      <c r="N46" s="182" t="str">
        <f>IF($B$5="","",IF(COUNT(N47:N52)=0,"Sin Pacientes",SUM(N47:N52)))</f>
        <v/>
      </c>
    </row>
    <row r="47" spans="1:14" ht="33" customHeight="1" x14ac:dyDescent="0.35">
      <c r="A47" s="138" t="s">
        <v>84</v>
      </c>
      <c r="B47" s="202" t="inlineStr">
        <is>
          <t xml:space="preserve">N/A</t>
        </is>
      </c>
      <c r="C47" s="119" t="inlineStr">
        <is>
          <t xml:space="preserve">✔</t>
        </is>
      </c>
      <c r="D47" s="119" t="inlineStr">
        <is>
          <t xml:space="preserve">N/A</t>
        </is>
      </c>
      <c r="E47" s="119" t="inlineStr">
        <is>
          <t xml:space="preserve">N/A</t>
        </is>
      </c>
      <c r="F47" s="119" t="inlineStr">
        <is>
          <t xml:space="preserve">N/A</t>
        </is>
      </c>
      <c r="G47" s="119" t="inlineStr">
        <is>
          <t xml:space="preserve">N/A</t>
        </is>
      </c>
      <c r="H47" s="119" t="inlineStr">
        <is>
          <t xml:space="preserve">N/A</t>
        </is>
      </c>
      <c r="I47" s="119" t="inlineStr">
        <is>
          <t xml:space="preserve">N/A</t>
        </is>
      </c>
      <c r="J47" s="119" t="inlineStr">
        <is>
          <t xml:space="preserve">N/A</t>
        </is>
      </c>
      <c r="K47" s="119" t="inlineStr">
        <is>
          <t xml:space="preserve">N/A</t>
        </is>
      </c>
      <c r="L47" s="119" t="inlineStr">
        <is>
          <t xml:space="preserve">N/A</t>
        </is>
      </c>
      <c r="M47" s="203" t="inlineStr">
        <is>
          <t xml:space="preserve">N/A</t>
        </is>
      </c>
      <c r="N47" s="173" t="str">
        <f>IF($B$5="","",IF(COUNTA(B47:M47)-COUNTIF(B47:M47,"N/A")=0,"Sin pacientes",'Base de puntajes'!B47*(COUNTIF(B47:M47,"✔")+COUNTIF(B47:M47,"⚠")/2)/(COUNTA(B47:M47)-COUNTIF(B47:M47,"N/A"))))</f>
        <v/>
      </c>
    </row>
    <row r="48" spans="1:14" ht="37.5" customHeight="1" x14ac:dyDescent="0.35">
      <c r="A48" s="139" t="s">
        <v>85</v>
      </c>
      <c r="B48" s="159" t="inlineStr">
        <is>
          <t xml:space="preserve">N/A</t>
        </is>
      </c>
      <c r="C48" s="120" t="inlineStr">
        <is>
          <t xml:space="preserve">✘</t>
        </is>
      </c>
      <c r="D48" s="120" t="inlineStr">
        <is>
          <t xml:space="preserve">N/A</t>
        </is>
      </c>
      <c r="E48" s="120" t="inlineStr">
        <is>
          <t xml:space="preserve">N/A</t>
        </is>
      </c>
      <c r="F48" s="120" t="inlineStr">
        <is>
          <t xml:space="preserve">N/A</t>
        </is>
      </c>
      <c r="G48" s="120" t="inlineStr">
        <is>
          <t xml:space="preserve">N/A</t>
        </is>
      </c>
      <c r="H48" s="120" t="inlineStr">
        <is>
          <t xml:space="preserve">N/A</t>
        </is>
      </c>
      <c r="I48" s="120" t="inlineStr">
        <is>
          <t xml:space="preserve">N/A</t>
        </is>
      </c>
      <c r="J48" s="120" t="inlineStr">
        <is>
          <t xml:space="preserve">N/A</t>
        </is>
      </c>
      <c r="K48" s="120" t="inlineStr">
        <is>
          <t xml:space="preserve">N/A</t>
        </is>
      </c>
      <c r="L48" s="120" t="inlineStr">
        <is>
          <t xml:space="preserve">N/A</t>
        </is>
      </c>
      <c r="M48" s="195" t="inlineStr">
        <is>
          <t xml:space="preserve">N/A</t>
        </is>
      </c>
      <c r="N48" s="173" t="str">
        <f>IF($B$5="","",IF(COUNTA(B48:M48)-COUNTIF(B48:M48,"N/A")=0,"Sin pacientes",'Base de puntajes'!B48*(COUNTIF(B48:M48,"✔")+COUNTIF(B48:M48,"⚠")/2)/(COUNTA(B48:M48)-COUNTIF(B48:M48,"N/A"))))</f>
        <v/>
      </c>
    </row>
    <row r="49" spans="1:14" ht="27" x14ac:dyDescent="0.35">
      <c r="A49" s="139" t="s">
        <v>86</v>
      </c>
      <c r="B49" s="159" t="inlineStr">
        <is>
          <t xml:space="preserve">N/A</t>
        </is>
      </c>
      <c r="C49" s="120" t="inlineStr">
        <is>
          <t xml:space="preserve">✘</t>
        </is>
      </c>
      <c r="D49" s="120" t="inlineStr">
        <is>
          <t xml:space="preserve">N/A</t>
        </is>
      </c>
      <c r="E49" s="120" t="inlineStr">
        <is>
          <t xml:space="preserve">N/A</t>
        </is>
      </c>
      <c r="F49" s="120" t="inlineStr">
        <is>
          <t xml:space="preserve">N/A</t>
        </is>
      </c>
      <c r="G49" s="120" t="inlineStr">
        <is>
          <t xml:space="preserve">N/A</t>
        </is>
      </c>
      <c r="H49" s="120" t="inlineStr">
        <is>
          <t xml:space="preserve">N/A</t>
        </is>
      </c>
      <c r="I49" s="120" t="inlineStr">
        <is>
          <t xml:space="preserve">N/A</t>
        </is>
      </c>
      <c r="J49" s="120" t="inlineStr">
        <is>
          <t xml:space="preserve">N/A</t>
        </is>
      </c>
      <c r="K49" s="120" t="inlineStr">
        <is>
          <t xml:space="preserve">N/A</t>
        </is>
      </c>
      <c r="L49" s="120" t="inlineStr">
        <is>
          <t xml:space="preserve">N/A</t>
        </is>
      </c>
      <c r="M49" s="195" t="inlineStr">
        <is>
          <t xml:space="preserve">N/A</t>
        </is>
      </c>
      <c r="N49" s="173" t="str">
        <f>IF($B$5="","",IF(COUNTA(B49:M49)-COUNTIF(B49:M49,"N/A")=0,"Sin pacientes",'Base de puntajes'!B49*(COUNTIF(B49:M49,"✔")+COUNTIF(B49:M49,"⚠")/2)/(COUNTA(B49:M49)-COUNTIF(B49:M49,"N/A"))))</f>
        <v/>
      </c>
    </row>
    <row r="50" spans="1:14" ht="33.75" customHeight="1" x14ac:dyDescent="0.35">
      <c r="A50" s="139" t="s">
        <v>87</v>
      </c>
      <c r="B50" s="159" t="inlineStr">
        <is>
          <t xml:space="preserve">N/A</t>
        </is>
      </c>
      <c r="C50" s="120" t="inlineStr">
        <is>
          <t xml:space="preserve">✘</t>
        </is>
      </c>
      <c r="D50" s="120" t="inlineStr">
        <is>
          <t xml:space="preserve">N/A</t>
        </is>
      </c>
      <c r="E50" s="120" t="inlineStr">
        <is>
          <t xml:space="preserve">N/A</t>
        </is>
      </c>
      <c r="F50" s="120" t="inlineStr">
        <is>
          <t xml:space="preserve">N/A</t>
        </is>
      </c>
      <c r="G50" s="120" t="inlineStr">
        <is>
          <t xml:space="preserve">N/A</t>
        </is>
      </c>
      <c r="H50" s="120" t="inlineStr">
        <is>
          <t xml:space="preserve">N/A</t>
        </is>
      </c>
      <c r="I50" s="120" t="inlineStr">
        <is>
          <t xml:space="preserve">N/A</t>
        </is>
      </c>
      <c r="J50" s="120" t="inlineStr">
        <is>
          <t xml:space="preserve">N/A</t>
        </is>
      </c>
      <c r="K50" s="120" t="inlineStr">
        <is>
          <t xml:space="preserve">N/A</t>
        </is>
      </c>
      <c r="L50" s="120" t="inlineStr">
        <is>
          <t xml:space="preserve">N/A</t>
        </is>
      </c>
      <c r="M50" s="195" t="inlineStr">
        <is>
          <t xml:space="preserve">N/A</t>
        </is>
      </c>
      <c r="N50" s="173" t="str">
        <f>IF($B$5="","",IF(COUNTA(B50:M50)-COUNTIF(B50:M50,"N/A")=0,"Sin pacientes",'Base de puntajes'!B50*(COUNTIF(B50:M50,"✔")+COUNTIF(B50:M50,"⚠")/2)/(COUNTA(B50:M50)-COUNTIF(B50:M50,"N/A"))))</f>
        <v/>
      </c>
    </row>
    <row r="51" spans="1:14" ht="45.75" customHeight="1" x14ac:dyDescent="0.35">
      <c r="A51" s="139" t="s">
        <v>88</v>
      </c>
      <c r="B51" s="159" t="inlineStr">
        <is>
          <t xml:space="preserve">N/A</t>
        </is>
      </c>
      <c r="C51" s="120" t="inlineStr">
        <is>
          <t xml:space="preserve">✔</t>
        </is>
      </c>
      <c r="D51" s="120" t="inlineStr">
        <is>
          <t xml:space="preserve">N/A</t>
        </is>
      </c>
      <c r="E51" s="120" t="inlineStr">
        <is>
          <t xml:space="preserve">N/A</t>
        </is>
      </c>
      <c r="F51" s="120" t="inlineStr">
        <is>
          <t xml:space="preserve">N/A</t>
        </is>
      </c>
      <c r="G51" s="120" t="inlineStr">
        <is>
          <t xml:space="preserve">N/A</t>
        </is>
      </c>
      <c r="H51" s="120" t="inlineStr">
        <is>
          <t xml:space="preserve">N/A</t>
        </is>
      </c>
      <c r="I51" s="120" t="inlineStr">
        <is>
          <t xml:space="preserve">N/A</t>
        </is>
      </c>
      <c r="J51" s="120" t="inlineStr">
        <is>
          <t xml:space="preserve">N/A</t>
        </is>
      </c>
      <c r="K51" s="120" t="inlineStr">
        <is>
          <t xml:space="preserve">N/A</t>
        </is>
      </c>
      <c r="L51" s="120" t="inlineStr">
        <is>
          <t xml:space="preserve">N/A</t>
        </is>
      </c>
      <c r="M51" s="195" t="inlineStr">
        <is>
          <t xml:space="preserve">N/A</t>
        </is>
      </c>
      <c r="N51" s="173" t="str">
        <f>IF($B$5="","",IF(COUNTA(B51:M51)-COUNTIF(B51:M51,"N/A")=0,"Sin pacientes",'Base de puntajes'!B51*(COUNTIF(B51:M51,"✔")+COUNTIF(B51:M51,"⚠")/2)/(COUNTA(B51:M51)-COUNTIF(B51:M51,"N/A"))))</f>
        <v/>
      </c>
    </row>
    <row r="52" spans="1:14" ht="27.5" thickBot="1" x14ac:dyDescent="0.4">
      <c r="A52" s="140" t="s">
        <v>89</v>
      </c>
      <c r="B52" s="199" t="inlineStr">
        <is>
          <t xml:space="preserve">N/A</t>
        </is>
      </c>
      <c r="C52" s="121" t="inlineStr">
        <is>
          <t xml:space="preserve">✔</t>
        </is>
      </c>
      <c r="D52" s="121" t="inlineStr">
        <is>
          <t xml:space="preserve">N/A</t>
        </is>
      </c>
      <c r="E52" s="121" t="inlineStr">
        <is>
          <t xml:space="preserve">N/A</t>
        </is>
      </c>
      <c r="F52" s="121" t="inlineStr">
        <is>
          <t xml:space="preserve">N/A</t>
        </is>
      </c>
      <c r="G52" s="121" t="inlineStr">
        <is>
          <t xml:space="preserve">N/A</t>
        </is>
      </c>
      <c r="H52" s="121" t="inlineStr">
        <is>
          <t xml:space="preserve">N/A</t>
        </is>
      </c>
      <c r="I52" s="121" t="inlineStr">
        <is>
          <t xml:space="preserve">N/A</t>
        </is>
      </c>
      <c r="J52" s="121" t="inlineStr">
        <is>
          <t xml:space="preserve">N/A</t>
        </is>
      </c>
      <c r="K52" s="121" t="inlineStr">
        <is>
          <t xml:space="preserve">N/A</t>
        </is>
      </c>
      <c r="L52" s="121" t="inlineStr">
        <is>
          <t xml:space="preserve">N/A</t>
        </is>
      </c>
      <c r="M52" s="200" t="inlineStr">
        <is>
          <t xml:space="preserve">N/A</t>
        </is>
      </c>
      <c r="N52" s="173" t="str">
        <f>IF($B$5="","",IF(COUNTA(B52:M52)-COUNTIF(B52:M52,"N/A")=0,"Sin pacientes",'Base de puntajes'!B52*(COUNTIF(B52:M52,"✔")+COUNTIF(B52:M52,"⚠")/2)/(COUNTA(B52:M52)-COUNTIF(B52:M52,"N/A"))))</f>
        <v/>
      </c>
    </row>
    <row r="53" spans="1:14" ht="18" customHeight="1" x14ac:dyDescent="0.35">
      <c r="A53" s="236" t="s">
        <v>90</v>
      </c>
      <c r="B53" s="237" t="s">
        <v>108</v>
      </c>
      <c r="C53" s="238"/>
      <c r="D53" s="238"/>
      <c r="E53" s="238"/>
      <c r="F53" s="238"/>
      <c r="G53" s="238"/>
      <c r="H53" s="238"/>
      <c r="I53" s="238"/>
      <c r="J53" s="238"/>
      <c r="K53" s="238"/>
      <c r="L53" s="238"/>
      <c r="M53" s="239"/>
      <c r="N53" s="174" t="str">
        <f>IF($B$5="","",IF(COUNT(N55:N61)=0,"Sin pacientes",SUMIF(N55:N61,"&gt;=0",'Base de puntajes'!B55:B61)))</f>
        <v/>
      </c>
    </row>
    <row r="54" spans="1:14" ht="28.5" customHeight="1" thickBot="1" x14ac:dyDescent="0.4">
      <c r="A54" s="235"/>
      <c r="B54" s="166">
        <v>1</v>
      </c>
      <c r="C54" s="111">
        <v>2</v>
      </c>
      <c r="D54" s="111">
        <v>3</v>
      </c>
      <c r="E54" s="111">
        <v>4</v>
      </c>
      <c r="F54" s="111">
        <v>5</v>
      </c>
      <c r="G54" s="111">
        <v>6</v>
      </c>
      <c r="H54" s="111">
        <v>7</v>
      </c>
      <c r="I54" s="111">
        <v>8</v>
      </c>
      <c r="J54" s="111">
        <v>9</v>
      </c>
      <c r="K54" s="111">
        <v>10</v>
      </c>
      <c r="L54" s="111">
        <v>11</v>
      </c>
      <c r="M54" s="201">
        <v>12</v>
      </c>
      <c r="N54" s="182" t="str">
        <f>IF($B$5="","",IF(COUNT(N55:N61)=0,"Sin Pacientes",SUM(N55:N61)))</f>
        <v/>
      </c>
    </row>
    <row r="55" spans="1:14" ht="24" customHeight="1" x14ac:dyDescent="0.35">
      <c r="A55" s="138" t="s">
        <v>91</v>
      </c>
      <c r="B55" s="158" t="inlineStr">
        <is>
          <t xml:space="preserve">✔</t>
        </is>
      </c>
      <c r="C55" s="123" t="inlineStr">
        <is>
          <t xml:space="preserve">✔</t>
        </is>
      </c>
      <c r="D55" s="123" t="inlineStr">
        <is>
          <t xml:space="preserve">✔</t>
        </is>
      </c>
      <c r="E55" s="123" t="inlineStr">
        <is>
          <t xml:space="preserve">✔</t>
        </is>
      </c>
      <c r="F55" s="123" t="inlineStr">
        <is>
          <t xml:space="preserve">✔</t>
        </is>
      </c>
      <c r="G55" s="123" t="inlineStr">
        <is>
          <t xml:space="preserve">✔</t>
        </is>
      </c>
      <c r="H55" s="123" t="inlineStr">
        <is>
          <t xml:space="preserve">✔</t>
        </is>
      </c>
      <c r="I55" s="123" t="inlineStr">
        <is>
          <t xml:space="preserve">✔</t>
        </is>
      </c>
      <c r="J55" s="123" t="inlineStr">
        <is>
          <t xml:space="preserve">✔</t>
        </is>
      </c>
      <c r="K55" s="123" t="inlineStr">
        <is>
          <t xml:space="preserve">✔</t>
        </is>
      </c>
      <c r="L55" s="123" t="inlineStr">
        <is>
          <t xml:space="preserve">✔</t>
        </is>
      </c>
      <c r="M55" s="194" t="inlineStr">
        <is>
          <t xml:space="preserve">✔</t>
        </is>
      </c>
      <c r="N55" s="176" t="str">
        <f>IF($B$5="","",IF(COUNTA(B55:M55)-COUNTIF(B55:M55,"N/A")=0,"Sin pacientes",'Base de puntajes'!B55*(COUNTIF(B55:M55,"✔")+COUNTIF(B55:M55,"⚠")/2)/(COUNTA(B55:M55)-COUNTIF(B55:M55,"N/A"))))</f>
        <v/>
      </c>
    </row>
    <row r="56" spans="1:14" ht="33.75" customHeight="1" x14ac:dyDescent="0.35">
      <c r="A56" s="142" t="s">
        <v>92</v>
      </c>
      <c r="B56" s="159" t="inlineStr">
        <is>
          <t xml:space="preserve">✔</t>
        </is>
      </c>
      <c r="C56" s="120" t="inlineStr">
        <is>
          <t xml:space="preserve">✔</t>
        </is>
      </c>
      <c r="D56" s="120" t="inlineStr">
        <is>
          <t xml:space="preserve">✔</t>
        </is>
      </c>
      <c r="E56" s="120" t="inlineStr">
        <is>
          <t xml:space="preserve">✔</t>
        </is>
      </c>
      <c r="F56" s="120" t="inlineStr">
        <is>
          <t xml:space="preserve">✔</t>
        </is>
      </c>
      <c r="G56" s="120" t="inlineStr">
        <is>
          <t xml:space="preserve">✔</t>
        </is>
      </c>
      <c r="H56" s="120" t="inlineStr">
        <is>
          <t xml:space="preserve">✔</t>
        </is>
      </c>
      <c r="I56" s="120" t="inlineStr">
        <is>
          <t xml:space="preserve">✔</t>
        </is>
      </c>
      <c r="J56" s="120" t="inlineStr">
        <is>
          <t xml:space="preserve">✔</t>
        </is>
      </c>
      <c r="K56" s="120" t="inlineStr">
        <is>
          <t xml:space="preserve">✔</t>
        </is>
      </c>
      <c r="L56" s="120" t="inlineStr">
        <is>
          <t xml:space="preserve">✔</t>
        </is>
      </c>
      <c r="M56" s="195" t="inlineStr">
        <is>
          <t xml:space="preserve">✔</t>
        </is>
      </c>
      <c r="N56" s="173" t="str">
        <f>IF($B$5="","",IF(COUNTA(B56:M56)-COUNTIF(B56:M56,"N/A")=0,"Sin pacientes",'Base de puntajes'!B56*(COUNTIF(B56:M56,"✔")+COUNTIF(B56:M56,"⚠")/2)/(COUNTA(B56:M56)-COUNTIF(B56:M56,"N/A"))))</f>
        <v/>
      </c>
    </row>
    <row r="57" spans="1:14" ht="37.5" customHeight="1" x14ac:dyDescent="0.35">
      <c r="A57" s="142" t="s">
        <v>93</v>
      </c>
      <c r="B57" s="159" t="inlineStr">
        <is>
          <t xml:space="preserve">✔</t>
        </is>
      </c>
      <c r="C57" s="120" t="inlineStr">
        <is>
          <t xml:space="preserve">N/A</t>
        </is>
      </c>
      <c r="D57" s="120" t="inlineStr">
        <is>
          <t xml:space="preserve">✔</t>
        </is>
      </c>
      <c r="E57" s="120" t="inlineStr">
        <is>
          <t xml:space="preserve">✔</t>
        </is>
      </c>
      <c r="F57" s="120" t="inlineStr">
        <is>
          <t xml:space="preserve">✔</t>
        </is>
      </c>
      <c r="G57" s="120" t="inlineStr">
        <is>
          <t xml:space="preserve">✔</t>
        </is>
      </c>
      <c r="H57" s="120" t="inlineStr">
        <is>
          <t xml:space="preserve">✔</t>
        </is>
      </c>
      <c r="I57" s="120" t="inlineStr">
        <is>
          <t xml:space="preserve">✔</t>
        </is>
      </c>
      <c r="J57" s="120" t="inlineStr">
        <is>
          <t xml:space="preserve">✔</t>
        </is>
      </c>
      <c r="K57" s="120" t="inlineStr">
        <is>
          <t xml:space="preserve">✔</t>
        </is>
      </c>
      <c r="L57" s="120" t="inlineStr">
        <is>
          <t xml:space="preserve">✔</t>
        </is>
      </c>
      <c r="M57" s="195" t="inlineStr">
        <is>
          <t xml:space="preserve">✔</t>
        </is>
      </c>
      <c r="N57" s="173" t="str">
        <f>IF($B$5="","",IF(COUNTA(B57:M57)-COUNTIF(B57:M57,"N/A")=0,"Sin pacientes",'Base de puntajes'!B57*(COUNTIF(B57:M57,"✔")+COUNTIF(B57:M57,"⚠")/2)/(COUNTA(B57:M57)-COUNTIF(B57:M57,"N/A"))))</f>
        <v/>
      </c>
    </row>
    <row r="58" spans="1:14" ht="41" x14ac:dyDescent="0.35">
      <c r="A58" s="143" t="s">
        <v>94</v>
      </c>
      <c r="B58" s="159" t="inlineStr">
        <is>
          <t xml:space="preserve">N/A</t>
        </is>
      </c>
      <c r="C58" s="120" t="inlineStr">
        <is>
          <t xml:space="preserve">N/A</t>
        </is>
      </c>
      <c r="D58" s="120" t="inlineStr">
        <is>
          <t xml:space="preserve">N/A</t>
        </is>
      </c>
      <c r="E58" s="120" t="inlineStr">
        <is>
          <t xml:space="preserve">N/A</t>
        </is>
      </c>
      <c r="F58" s="120" t="inlineStr">
        <is>
          <t xml:space="preserve">N/A</t>
        </is>
      </c>
      <c r="G58" s="120" t="inlineStr">
        <is>
          <t xml:space="preserve">N/A</t>
        </is>
      </c>
      <c r="H58" s="120" t="inlineStr">
        <is>
          <t xml:space="preserve">N/A</t>
        </is>
      </c>
      <c r="I58" s="120" t="inlineStr">
        <is>
          <t xml:space="preserve">N/A</t>
        </is>
      </c>
      <c r="J58" s="120" t="inlineStr">
        <is>
          <t xml:space="preserve">N/A</t>
        </is>
      </c>
      <c r="K58" s="120" t="inlineStr">
        <is>
          <t xml:space="preserve">N/A</t>
        </is>
      </c>
      <c r="L58" s="120" t="inlineStr">
        <is>
          <t xml:space="preserve">N/A</t>
        </is>
      </c>
      <c r="M58" s="195" t="inlineStr">
        <is>
          <t xml:space="preserve">N/A</t>
        </is>
      </c>
      <c r="N58" s="173" t="str">
        <f>IF($B$5="","",IF(COUNTA(B58:M58)-COUNTIF(B58:M58,"N/A")=0,"Sin pacientes",'Base de puntajes'!B58*(COUNTIF(B58:M58,"✔")+COUNTIF(B58:M58,"⚠")/2)/(COUNTA(B58:M58)-COUNTIF(B58:M58,"N/A"))))</f>
        <v/>
      </c>
    </row>
    <row r="59" spans="1:14" ht="56.25" customHeight="1" x14ac:dyDescent="0.35">
      <c r="A59" s="142" t="s">
        <v>95</v>
      </c>
      <c r="B59" s="159" t="inlineStr">
        <is>
          <t xml:space="preserve">N/A</t>
        </is>
      </c>
      <c r="C59" s="120" t="inlineStr">
        <is>
          <t xml:space="preserve">N/A</t>
        </is>
      </c>
      <c r="D59" s="120" t="inlineStr">
        <is>
          <t xml:space="preserve">N/A</t>
        </is>
      </c>
      <c r="E59" s="120" t="inlineStr">
        <is>
          <t xml:space="preserve">N/A</t>
        </is>
      </c>
      <c r="F59" s="120" t="inlineStr">
        <is>
          <t xml:space="preserve">N/A</t>
        </is>
      </c>
      <c r="G59" s="120" t="inlineStr">
        <is>
          <t xml:space="preserve">N/A</t>
        </is>
      </c>
      <c r="H59" s="120" t="inlineStr">
        <is>
          <t xml:space="preserve">N/A</t>
        </is>
      </c>
      <c r="I59" s="120" t="inlineStr">
        <is>
          <t xml:space="preserve">N/A</t>
        </is>
      </c>
      <c r="J59" s="120" t="inlineStr">
        <is>
          <t xml:space="preserve">N/A</t>
        </is>
      </c>
      <c r="K59" s="120" t="inlineStr">
        <is>
          <t xml:space="preserve">N/A</t>
        </is>
      </c>
      <c r="L59" s="120" t="inlineStr">
        <is>
          <t xml:space="preserve">N/A</t>
        </is>
      </c>
      <c r="M59" s="195" t="inlineStr">
        <is>
          <t xml:space="preserve">N/A</t>
        </is>
      </c>
      <c r="N59" s="173" t="str">
        <f>IF($B$5="","",IF(COUNTA(B59:M59)-COUNTIF(B59:M59,"N/A")=0,"Sin pacientes",'Base de puntajes'!B59*(COUNTIF(B59:M59,"✔")+COUNTIF(B59:M59,"⚠")/2)/(COUNTA(B59:M59)-COUNTIF(B59:M59,"N/A"))))</f>
        <v/>
      </c>
    </row>
    <row r="60" spans="1:14" ht="69.75" customHeight="1" x14ac:dyDescent="0.35">
      <c r="A60" s="142" t="s">
        <v>96</v>
      </c>
      <c r="B60" s="159" t="inlineStr">
        <is>
          <t xml:space="preserve">✔</t>
        </is>
      </c>
      <c r="C60" s="120" t="inlineStr">
        <is>
          <t xml:space="preserve">✔</t>
        </is>
      </c>
      <c r="D60" s="120" t="inlineStr">
        <is>
          <t xml:space="preserve">✔</t>
        </is>
      </c>
      <c r="E60" s="120" t="inlineStr">
        <is>
          <t xml:space="preserve">✔</t>
        </is>
      </c>
      <c r="F60" s="120" t="inlineStr">
        <is>
          <t xml:space="preserve">✔</t>
        </is>
      </c>
      <c r="G60" s="120" t="inlineStr">
        <is>
          <t xml:space="preserve">✔</t>
        </is>
      </c>
      <c r="H60" s="120" t="inlineStr">
        <is>
          <t xml:space="preserve">✔</t>
        </is>
      </c>
      <c r="I60" s="120" t="inlineStr">
        <is>
          <t xml:space="preserve">✔</t>
        </is>
      </c>
      <c r="J60" s="120" t="inlineStr">
        <is>
          <t xml:space="preserve">✔</t>
        </is>
      </c>
      <c r="K60" s="120" t="inlineStr">
        <is>
          <t xml:space="preserve">✔</t>
        </is>
      </c>
      <c r="L60" s="120" t="inlineStr">
        <is>
          <t xml:space="preserve">✔</t>
        </is>
      </c>
      <c r="M60" s="195" t="inlineStr">
        <is>
          <t xml:space="preserve">✔</t>
        </is>
      </c>
      <c r="N60" s="177" t="str">
        <f>IF($B$5="","",IF(COUNTA(B60:M60)-COUNTIF(B60:M60,"N/A")=0,"Sin pacientes",'Base de puntajes'!B60*(COUNTIF(B60:M60,"✔")+COUNTIF(B60:M60,"⚠")/2)/(COUNTA(B60:M60)-COUNTIF(B60:M60,"N/A"))))</f>
        <v/>
      </c>
    </row>
    <row r="61" spans="1:14" ht="50.25" customHeight="1" x14ac:dyDescent="0.35">
      <c r="A61" s="142" t="s">
        <v>109</v>
      </c>
      <c r="B61" s="159" t="inlineStr">
        <is>
          <t xml:space="preserve">✔</t>
        </is>
      </c>
      <c r="C61" s="120" t="inlineStr">
        <is>
          <t xml:space="preserve">✔</t>
        </is>
      </c>
      <c r="D61" s="120" t="inlineStr">
        <is>
          <t xml:space="preserve">✔</t>
        </is>
      </c>
      <c r="E61" s="120" t="inlineStr">
        <is>
          <t xml:space="preserve">✔</t>
        </is>
      </c>
      <c r="F61" s="120" t="inlineStr">
        <is>
          <t xml:space="preserve">✔</t>
        </is>
      </c>
      <c r="G61" s="120" t="inlineStr">
        <is>
          <t xml:space="preserve">✔</t>
        </is>
      </c>
      <c r="H61" s="120" t="inlineStr">
        <is>
          <t xml:space="preserve">✔</t>
        </is>
      </c>
      <c r="I61" s="120" t="inlineStr">
        <is>
          <t xml:space="preserve">✔</t>
        </is>
      </c>
      <c r="J61" s="120" t="inlineStr">
        <is>
          <t xml:space="preserve">✔</t>
        </is>
      </c>
      <c r="K61" s="120" t="inlineStr">
        <is>
          <t xml:space="preserve">✔</t>
        </is>
      </c>
      <c r="L61" s="120" t="inlineStr">
        <is>
          <t xml:space="preserve">✔</t>
        </is>
      </c>
      <c r="M61" s="195" t="inlineStr">
        <is>
          <t xml:space="preserve">✔</t>
        </is>
      </c>
      <c r="N61" s="177" t="str">
        <f>IF($B$5="","",IF(COUNTA(B61:M61)-COUNTIF(B61:M61,"N/A")=0,"Sin pacientes",'Base de puntajes'!B61*(COUNTIF(B61:M61,"✔")+COUNTIF(B61:M61,"⚠")/2)/(COUNTA(B61:M61)-COUNTIF(B61:M61,"N/A"))))</f>
        <v/>
      </c>
    </row>
    <row r="62" spans="1:14" ht="23.25" customHeight="1" thickBot="1" x14ac:dyDescent="0.4">
      <c r="A62" s="234" t="s">
        <v>118</v>
      </c>
      <c r="B62" s="240" t="s">
        <v>108</v>
      </c>
      <c r="C62" s="241"/>
      <c r="D62" s="241"/>
      <c r="E62" s="241"/>
      <c r="F62" s="241"/>
      <c r="G62" s="241"/>
      <c r="H62" s="241"/>
      <c r="I62" s="241"/>
      <c r="J62" s="241"/>
      <c r="K62" s="241"/>
      <c r="L62" s="241"/>
      <c r="M62" s="242"/>
      <c r="N62" s="183" t="str">
        <f>IF($B$5="","",IF(COUNT(N64:N73)=0,"Sin pacientes",SUMIF(N64:N73,"&gt;=0",'Base de puntajes'!B64:B73)))</f>
        <v/>
      </c>
    </row>
    <row r="63" spans="1:14" ht="28.5" customHeight="1" thickBot="1" x14ac:dyDescent="0.4">
      <c r="A63" s="235"/>
      <c r="B63" s="204">
        <v>1</v>
      </c>
      <c r="C63" s="205">
        <v>2</v>
      </c>
      <c r="D63" s="205">
        <v>3</v>
      </c>
      <c r="E63" s="205">
        <v>4</v>
      </c>
      <c r="F63" s="205">
        <v>5</v>
      </c>
      <c r="G63" s="205">
        <v>6</v>
      </c>
      <c r="H63" s="205">
        <v>7</v>
      </c>
      <c r="I63" s="205">
        <v>8</v>
      </c>
      <c r="J63" s="205">
        <v>9</v>
      </c>
      <c r="K63" s="205">
        <v>10</v>
      </c>
      <c r="L63" s="205">
        <v>11</v>
      </c>
      <c r="M63" s="206">
        <v>12</v>
      </c>
      <c r="N63" s="182" t="str">
        <f>IF($B$5="","",IF(COUNT(N64:N73)=0,"Sin Pacientes",SUM(N64:N73)))</f>
        <v/>
      </c>
    </row>
    <row r="64" spans="1:14" ht="40.5" x14ac:dyDescent="0.35">
      <c r="A64" s="144" t="s">
        <v>98</v>
      </c>
      <c r="B64" s="202" t="inlineStr">
        <is>
          <t xml:space="preserve">✔</t>
        </is>
      </c>
      <c r="C64" s="119" t="inlineStr">
        <is>
          <t xml:space="preserve">✔</t>
        </is>
      </c>
      <c r="D64" s="119" t="inlineStr">
        <is>
          <t xml:space="preserve">✔</t>
        </is>
      </c>
      <c r="E64" s="119" t="inlineStr">
        <is>
          <t xml:space="preserve">✔</t>
        </is>
      </c>
      <c r="F64" s="119" t="inlineStr">
        <is>
          <t xml:space="preserve">✔</t>
        </is>
      </c>
      <c r="G64" s="119" t="inlineStr">
        <is>
          <t xml:space="preserve">N/A</t>
        </is>
      </c>
      <c r="H64" s="119" t="inlineStr">
        <is>
          <t xml:space="preserve">✔</t>
        </is>
      </c>
      <c r="I64" s="119" t="inlineStr">
        <is>
          <t xml:space="preserve">✔</t>
        </is>
      </c>
      <c r="J64" s="119" t="inlineStr">
        <is>
          <t xml:space="preserve">✔</t>
        </is>
      </c>
      <c r="K64" s="119" t="inlineStr">
        <is>
          <t xml:space="preserve">✔</t>
        </is>
      </c>
      <c r="L64" s="119" t="inlineStr">
        <is>
          <t xml:space="preserve">✔</t>
        </is>
      </c>
      <c r="M64" s="203" t="inlineStr">
        <is>
          <t xml:space="preserve">✔</t>
        </is>
      </c>
      <c r="N64" s="173" t="str">
        <f>IF($B$5="","",IF(COUNTA(B64:M64)-COUNTIF(B64:M64,"N/A")=0,"Sin pacientes",'Base de puntajes'!B64*(COUNTIF(B64:M64,"✔")+COUNTIF(B64:M64,"⚠")/2)/(COUNTA(B64:M64)-COUNTIF(B64:M64,"N/A"))))</f>
        <v/>
      </c>
    </row>
    <row r="65" spans="1:14" ht="27" x14ac:dyDescent="0.35">
      <c r="A65" s="139" t="s">
        <v>99</v>
      </c>
      <c r="B65" s="159" t="inlineStr">
        <is>
          <t xml:space="preserve">✔</t>
        </is>
      </c>
      <c r="C65" s="120" t="inlineStr">
        <is>
          <t xml:space="preserve">✔</t>
        </is>
      </c>
      <c r="D65" s="120" t="inlineStr">
        <is>
          <t xml:space="preserve">✔</t>
        </is>
      </c>
      <c r="E65" s="120" t="inlineStr">
        <is>
          <t xml:space="preserve">✔</t>
        </is>
      </c>
      <c r="F65" s="120" t="inlineStr">
        <is>
          <t xml:space="preserve">✔</t>
        </is>
      </c>
      <c r="G65" s="120" t="inlineStr">
        <is>
          <t xml:space="preserve">✔</t>
        </is>
      </c>
      <c r="H65" s="120" t="inlineStr">
        <is>
          <t xml:space="preserve">✔</t>
        </is>
      </c>
      <c r="I65" s="120" t="inlineStr">
        <is>
          <t xml:space="preserve">✔</t>
        </is>
      </c>
      <c r="J65" s="120" t="inlineStr">
        <is>
          <t xml:space="preserve">✔</t>
        </is>
      </c>
      <c r="K65" s="120" t="inlineStr">
        <is>
          <t xml:space="preserve">✔</t>
        </is>
      </c>
      <c r="L65" s="120" t="inlineStr">
        <is>
          <t xml:space="preserve">✔</t>
        </is>
      </c>
      <c r="M65" s="195" t="inlineStr">
        <is>
          <t xml:space="preserve">✔</t>
        </is>
      </c>
      <c r="N65" s="173" t="str">
        <f>IF($B$5="","",IF(COUNTA(B65:M65)-COUNTIF(B65:M65,"N/A")=0,"Sin pacientes",'Base de puntajes'!B65*(COUNTIF(B65:M65,"✔")+COUNTIF(B65:M65,"⚠")/2)/(COUNTA(B65:M65)-COUNTIF(B65:M65,"N/A"))))</f>
        <v/>
      </c>
    </row>
    <row r="66" spans="1:14" ht="67.5" x14ac:dyDescent="0.35">
      <c r="A66" s="139" t="s">
        <v>100</v>
      </c>
      <c r="B66" s="159" t="inlineStr">
        <is>
          <t xml:space="preserve">N/A</t>
        </is>
      </c>
      <c r="C66" s="120" t="inlineStr">
        <is>
          <t xml:space="preserve">N/A</t>
        </is>
      </c>
      <c r="D66" s="120" t="inlineStr">
        <is>
          <t xml:space="preserve">✔</t>
        </is>
      </c>
      <c r="E66" s="120" t="inlineStr">
        <is>
          <t xml:space="preserve">N/A</t>
        </is>
      </c>
      <c r="F66" s="120" t="inlineStr">
        <is>
          <t xml:space="preserve">✔</t>
        </is>
      </c>
      <c r="G66" s="120" t="inlineStr">
        <is>
          <t xml:space="preserve">N/A</t>
        </is>
      </c>
      <c r="H66" s="120" t="inlineStr">
        <is>
          <t xml:space="preserve">N/A</t>
        </is>
      </c>
      <c r="I66" s="120" t="inlineStr">
        <is>
          <t xml:space="preserve">N/A</t>
        </is>
      </c>
      <c r="J66" s="120" t="inlineStr">
        <is>
          <t xml:space="preserve">N/A</t>
        </is>
      </c>
      <c r="K66" s="120" t="inlineStr">
        <is>
          <t xml:space="preserve">N/A</t>
        </is>
      </c>
      <c r="L66" s="120" t="inlineStr">
        <is>
          <t xml:space="preserve">✔</t>
        </is>
      </c>
      <c r="M66" s="195" t="inlineStr">
        <is>
          <t xml:space="preserve">N/A</t>
        </is>
      </c>
      <c r="N66" s="173" t="str">
        <f>IF($B$5="","",IF(COUNTA(B66:M66)-COUNTIF(B66:M66,"N/A")=0,"Sin pacientes",'Base de puntajes'!B66*(COUNTIF(B66:M66,"✔")+COUNTIF(B66:M66,"⚠")/2)/(COUNTA(B66:M66)-COUNTIF(B66:M66,"N/A"))))</f>
        <v/>
      </c>
    </row>
    <row r="67" spans="1:14" ht="27" x14ac:dyDescent="0.35">
      <c r="A67" s="139" t="s">
        <v>101</v>
      </c>
      <c r="B67" s="159" t="inlineStr">
        <is>
          <t xml:space="preserve">N/A</t>
        </is>
      </c>
      <c r="C67" s="120" t="inlineStr">
        <is>
          <t xml:space="preserve">✔</t>
        </is>
      </c>
      <c r="D67" s="120" t="inlineStr">
        <is>
          <t xml:space="preserve">N/A</t>
        </is>
      </c>
      <c r="E67" s="120" t="inlineStr">
        <is>
          <t xml:space="preserve">N/A</t>
        </is>
      </c>
      <c r="F67" s="120" t="inlineStr">
        <is>
          <t xml:space="preserve">N/A</t>
        </is>
      </c>
      <c r="G67" s="120" t="inlineStr">
        <is>
          <t xml:space="preserve">N/A</t>
        </is>
      </c>
      <c r="H67" s="120" t="inlineStr">
        <is>
          <t xml:space="preserve">N/A</t>
        </is>
      </c>
      <c r="I67" s="120" t="inlineStr">
        <is>
          <t xml:space="preserve">N/A</t>
        </is>
      </c>
      <c r="J67" s="120" t="inlineStr">
        <is>
          <t xml:space="preserve">N/A</t>
        </is>
      </c>
      <c r="K67" s="120" t="inlineStr">
        <is>
          <t xml:space="preserve">N/A</t>
        </is>
      </c>
      <c r="L67" s="120" t="inlineStr">
        <is>
          <t xml:space="preserve">✔</t>
        </is>
      </c>
      <c r="M67" s="195" t="inlineStr">
        <is>
          <t xml:space="preserve">N/A</t>
        </is>
      </c>
      <c r="N67" s="173" t="str">
        <f>IF($B$5="","",IF(COUNTA(B67:M67)-COUNTIF(B67:M67,"N/A")=0,"Sin pacientes",'Base de puntajes'!B67*(COUNTIF(B67:M67,"✔")+COUNTIF(B67:M67,"⚠")/2)/(COUNTA(B67:M67)-COUNTIF(B67:M67,"N/A"))))</f>
        <v/>
      </c>
    </row>
    <row r="68" spans="1:14" ht="54" x14ac:dyDescent="0.35">
      <c r="A68" s="139" t="s">
        <v>102</v>
      </c>
      <c r="B68" s="159" t="inlineStr">
        <is>
          <t xml:space="preserve">N/A</t>
        </is>
      </c>
      <c r="C68" s="120" t="inlineStr">
        <is>
          <t xml:space="preserve">N/A</t>
        </is>
      </c>
      <c r="D68" s="120" t="inlineStr">
        <is>
          <t xml:space="preserve">N/A</t>
        </is>
      </c>
      <c r="E68" s="120" t="inlineStr">
        <is>
          <t xml:space="preserve">N/A</t>
        </is>
      </c>
      <c r="F68" s="120" t="inlineStr">
        <is>
          <t xml:space="preserve">N/A</t>
        </is>
      </c>
      <c r="G68" s="120" t="inlineStr">
        <is>
          <t xml:space="preserve">✔</t>
        </is>
      </c>
      <c r="H68" s="120" t="inlineStr">
        <is>
          <t xml:space="preserve">✔</t>
        </is>
      </c>
      <c r="I68" s="120" t="inlineStr">
        <is>
          <t xml:space="preserve">✔</t>
        </is>
      </c>
      <c r="J68" s="120" t="inlineStr">
        <is>
          <t xml:space="preserve">✔</t>
        </is>
      </c>
      <c r="K68" s="120" t="inlineStr">
        <is>
          <t xml:space="preserve">✔</t>
        </is>
      </c>
      <c r="L68" s="120" t="inlineStr">
        <is>
          <t xml:space="preserve">✔</t>
        </is>
      </c>
      <c r="M68" s="195" t="inlineStr">
        <is>
          <t xml:space="preserve">✔</t>
        </is>
      </c>
      <c r="N68" s="173" t="str">
        <f>IF($B$5="","",IF(COUNTA(B68:M68)-COUNTIF(B68:M68,"N/A")=0,"Sin pacientes",'Base de puntajes'!B68*(COUNTIF(B68:M68,"✔")+COUNTIF(B68:M68,"⚠")/2)/(COUNTA(B68:M68)-COUNTIF(B68:M68,"N/A"))))</f>
        <v/>
      </c>
    </row>
    <row r="69" spans="1:14" ht="40.5" x14ac:dyDescent="0.35">
      <c r="A69" s="139" t="s">
        <v>103</v>
      </c>
      <c r="B69" s="159" t="inlineStr">
        <is>
          <t xml:space="preserve">✔</t>
        </is>
      </c>
      <c r="C69" s="120" t="inlineStr">
        <is>
          <t xml:space="preserve">✔</t>
        </is>
      </c>
      <c r="D69" s="120" t="inlineStr">
        <is>
          <t xml:space="preserve">✔</t>
        </is>
      </c>
      <c r="E69" s="120" t="inlineStr">
        <is>
          <t xml:space="preserve">✔</t>
        </is>
      </c>
      <c r="F69" s="120" t="inlineStr">
        <is>
          <t xml:space="preserve">✔</t>
        </is>
      </c>
      <c r="G69" s="120" t="inlineStr">
        <is>
          <t xml:space="preserve">✔</t>
        </is>
      </c>
      <c r="H69" s="120" t="inlineStr">
        <is>
          <t xml:space="preserve">✔</t>
        </is>
      </c>
      <c r="I69" s="120" t="inlineStr">
        <is>
          <t xml:space="preserve">✔</t>
        </is>
      </c>
      <c r="J69" s="120" t="inlineStr">
        <is>
          <t xml:space="preserve">✔</t>
        </is>
      </c>
      <c r="K69" s="120" t="inlineStr">
        <is>
          <t xml:space="preserve">✔</t>
        </is>
      </c>
      <c r="L69" s="120" t="inlineStr">
        <is>
          <t xml:space="preserve">✔</t>
        </is>
      </c>
      <c r="M69" s="195" t="inlineStr">
        <is>
          <t xml:space="preserve">✔</t>
        </is>
      </c>
      <c r="N69" s="173" t="str">
        <f>IF($B$5="","",IF(COUNTA(B69:M69)-COUNTIF(B69:M69,"N/A")=0,"Sin pacientes",'Base de puntajes'!B69*(COUNTIF(B69:M69,"✔")+COUNTIF(B69:M69,"⚠")/2)/(COUNTA(B69:M69)-COUNTIF(B69:M69,"N/A"))))</f>
        <v/>
      </c>
    </row>
    <row r="70" spans="1:14" ht="52.5" customHeight="1" x14ac:dyDescent="0.35">
      <c r="A70" s="139" t="s">
        <v>104</v>
      </c>
      <c r="B70" s="159" t="inlineStr">
        <is>
          <t xml:space="preserve">✔</t>
        </is>
      </c>
      <c r="C70" s="120" t="inlineStr">
        <is>
          <t xml:space="preserve">✔</t>
        </is>
      </c>
      <c r="D70" s="120" t="inlineStr">
        <is>
          <t xml:space="preserve">✔</t>
        </is>
      </c>
      <c r="E70" s="120" t="inlineStr">
        <is>
          <t xml:space="preserve">✔</t>
        </is>
      </c>
      <c r="F70" s="120" t="inlineStr">
        <is>
          <t xml:space="preserve">✔</t>
        </is>
      </c>
      <c r="G70" s="120" t="inlineStr">
        <is>
          <t xml:space="preserve">✔</t>
        </is>
      </c>
      <c r="H70" s="120" t="inlineStr">
        <is>
          <t xml:space="preserve">✔</t>
        </is>
      </c>
      <c r="I70" s="120" t="inlineStr">
        <is>
          <t xml:space="preserve">✔</t>
        </is>
      </c>
      <c r="J70" s="120" t="inlineStr">
        <is>
          <t xml:space="preserve">✔</t>
        </is>
      </c>
      <c r="K70" s="120" t="inlineStr">
        <is>
          <t xml:space="preserve">✔</t>
        </is>
      </c>
      <c r="L70" s="120" t="inlineStr">
        <is>
          <t xml:space="preserve">✔</t>
        </is>
      </c>
      <c r="M70" s="195" t="inlineStr">
        <is>
          <t xml:space="preserve">✔</t>
        </is>
      </c>
      <c r="N70" s="173" t="str">
        <f>IF($B$5="","",IF(COUNTA(B70:M70)-COUNTIF(B70:M70,"N/A")=0,"Sin pacientes",'Base de puntajes'!B70*(COUNTIF(B70:M70,"✔")+COUNTIF(B70:M70,"⚠")/2)/(COUNTA(B70:M70)-COUNTIF(B70:M70,"N/A"))))</f>
        <v/>
      </c>
    </row>
    <row r="71" spans="1:14" ht="40.5" x14ac:dyDescent="0.35">
      <c r="A71" s="139" t="s">
        <v>105</v>
      </c>
      <c r="B71" s="207" t="inlineStr">
        <is>
          <t xml:space="preserve">✔</t>
        </is>
      </c>
      <c r="C71" s="117" t="inlineStr">
        <is>
          <t xml:space="preserve">✘</t>
        </is>
      </c>
      <c r="D71" s="117" t="inlineStr">
        <is>
          <t xml:space="preserve">✔</t>
        </is>
      </c>
      <c r="E71" s="117" t="inlineStr">
        <is>
          <t xml:space="preserve">✔</t>
        </is>
      </c>
      <c r="F71" s="117" t="inlineStr">
        <is>
          <t xml:space="preserve">✔</t>
        </is>
      </c>
      <c r="G71" s="117" t="inlineStr">
        <is>
          <t xml:space="preserve">✔</t>
        </is>
      </c>
      <c r="H71" s="117" t="inlineStr">
        <is>
          <t xml:space="preserve">✔</t>
        </is>
      </c>
      <c r="I71" s="117" t="inlineStr">
        <is>
          <t xml:space="preserve">✔</t>
        </is>
      </c>
      <c r="J71" s="117" t="inlineStr">
        <is>
          <t xml:space="preserve">✔</t>
        </is>
      </c>
      <c r="K71" s="117" t="inlineStr">
        <is>
          <t xml:space="preserve">✔</t>
        </is>
      </c>
      <c r="L71" s="117" t="inlineStr">
        <is>
          <t xml:space="preserve">✔</t>
        </is>
      </c>
      <c r="M71" s="189" t="inlineStr">
        <is>
          <t xml:space="preserve">✔</t>
        </is>
      </c>
      <c r="N71" s="173" t="str">
        <f>IF($B$5="","",IF(COUNTA(B71:M71)-COUNTIF(B71:M71,"N/A")=0,"Sin pacientes",'Base de puntajes'!B71*(COUNTIF(B71:M71,"✔")+COUNTIF(B71:M71,"⚠")/2)/(COUNTA(B71:M71)-COUNTIF(B71:M71,"N/A"))))</f>
        <v/>
      </c>
    </row>
    <row r="72" spans="1:14" ht="40.5" x14ac:dyDescent="0.35">
      <c r="A72" s="139" t="s">
        <v>106</v>
      </c>
      <c r="B72" s="207" t="inlineStr">
        <is>
          <t xml:space="preserve">N/A</t>
        </is>
      </c>
      <c r="C72" s="117" t="inlineStr">
        <is>
          <t xml:space="preserve">✘</t>
        </is>
      </c>
      <c r="D72" s="117" t="inlineStr">
        <is>
          <t xml:space="preserve">N/A</t>
        </is>
      </c>
      <c r="E72" s="117" t="inlineStr">
        <is>
          <t xml:space="preserve">N/A</t>
        </is>
      </c>
      <c r="F72" s="117" t="inlineStr">
        <is>
          <t xml:space="preserve">N/A</t>
        </is>
      </c>
      <c r="G72" s="117" t="inlineStr">
        <is>
          <t xml:space="preserve">N/A</t>
        </is>
      </c>
      <c r="H72" s="117" t="inlineStr">
        <is>
          <t xml:space="preserve">N/A</t>
        </is>
      </c>
      <c r="I72" s="117" t="inlineStr">
        <is>
          <t xml:space="preserve">N/A</t>
        </is>
      </c>
      <c r="J72" s="117" t="inlineStr">
        <is>
          <t xml:space="preserve">N/A</t>
        </is>
      </c>
      <c r="K72" s="117" t="inlineStr">
        <is>
          <t xml:space="preserve">N/A</t>
        </is>
      </c>
      <c r="L72" s="117" t="inlineStr">
        <is>
          <t xml:space="preserve">N/A</t>
        </is>
      </c>
      <c r="M72" s="189" t="inlineStr">
        <is>
          <t xml:space="preserve">N/A</t>
        </is>
      </c>
      <c r="N72" s="173" t="str">
        <f>IF($B$5="","",IF(COUNTA(B72:M72)-COUNTIF(B72:M72,"N/A")=0,"Sin pacientes",'Base de puntajes'!B72*(COUNTIF(B72:M72,"✔")+COUNTIF(B72:M72,"⚠")/2)/(COUNTA(B72:M72)-COUNTIF(B72:M72,"N/A"))))</f>
        <v/>
      </c>
    </row>
    <row r="73" spans="1:14" ht="95" thickBot="1" x14ac:dyDescent="0.4">
      <c r="A73" s="140" t="s">
        <v>107</v>
      </c>
      <c r="B73" s="208" t="inlineStr">
        <is>
          <t xml:space="preserve">✔</t>
        </is>
      </c>
      <c r="C73" s="209" t="inlineStr">
        <is>
          <t xml:space="preserve">✔</t>
        </is>
      </c>
      <c r="D73" s="209" t="inlineStr">
        <is>
          <t xml:space="preserve">✔</t>
        </is>
      </c>
      <c r="E73" s="209" t="inlineStr">
        <is>
          <t xml:space="preserve">✔</t>
        </is>
      </c>
      <c r="F73" s="209" t="inlineStr">
        <is>
          <t xml:space="preserve">✔</t>
        </is>
      </c>
      <c r="G73" s="209" t="inlineStr">
        <is>
          <t xml:space="preserve">✔</t>
        </is>
      </c>
      <c r="H73" s="209" t="inlineStr">
        <is>
          <t xml:space="preserve">✔</t>
        </is>
      </c>
      <c r="I73" s="209" t="inlineStr">
        <is>
          <t xml:space="preserve">✔</t>
        </is>
      </c>
      <c r="J73" s="209" t="inlineStr">
        <is>
          <t xml:space="preserve">✔</t>
        </is>
      </c>
      <c r="K73" s="209" t="inlineStr">
        <is>
          <t xml:space="preserve">✔</t>
        </is>
      </c>
      <c r="L73" s="209" t="inlineStr">
        <is>
          <t xml:space="preserve">✔</t>
        </is>
      </c>
      <c r="M73" s="210" t="inlineStr">
        <is>
          <t xml:space="preserve">✔</t>
        </is>
      </c>
      <c r="N73" s="173" t="str">
        <f>IF($B$5="","",IF(COUNTA(B73:M73)-COUNTIF(B73:M73,"N/A")=0,"Sin pacientes",'Base de puntajes'!B73*(COUNTIF(B73:M73,"✔")+COUNTIF(B73:M73,"⚠")/2)/(COUNTA(B73:M73)-COUNTIF(B73:M73,"N/A"))))</f>
        <v/>
      </c>
    </row>
    <row r="74" spans="1:14" ht="30" x14ac:dyDescent="0.35">
      <c r="A74" s="145" t="s">
        <v>10</v>
      </c>
      <c r="B74" s="243" t="str">
        <f>H111</f>
        <v/>
      </c>
      <c r="C74" s="244"/>
      <c r="D74" s="244"/>
      <c r="E74" s="244"/>
      <c r="F74" s="244"/>
      <c r="G74" s="244"/>
      <c r="H74" s="244"/>
      <c r="I74" s="244"/>
      <c r="J74" s="244"/>
      <c r="K74" s="244"/>
      <c r="L74" s="244"/>
      <c r="M74" s="244"/>
      <c r="N74" s="245"/>
    </row>
    <row r="75" spans="1:14" ht="15.5" thickBot="1" x14ac:dyDescent="0.4">
      <c r="A75" s="146" t="s">
        <v>11</v>
      </c>
      <c r="B75" s="256" t="str">
        <f>B111</f>
        <v/>
      </c>
      <c r="C75" s="257"/>
      <c r="D75" s="257"/>
      <c r="E75" s="257"/>
      <c r="F75" s="257"/>
      <c r="G75" s="257"/>
      <c r="H75" s="257"/>
      <c r="I75" s="257"/>
      <c r="J75" s="257"/>
      <c r="K75" s="257"/>
      <c r="L75" s="257"/>
      <c r="M75" s="257"/>
      <c r="N75" s="258"/>
    </row>
    <row r="76" spans="1:14" ht="15" x14ac:dyDescent="0.35">
      <c r="A76" s="152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</row>
    <row r="77" spans="1:14" ht="15" x14ac:dyDescent="0.35">
      <c r="A77" s="5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126"/>
    </row>
    <row r="78" spans="1:14" ht="15" x14ac:dyDescent="0.35">
      <c r="A78" s="5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126"/>
    </row>
    <row r="79" spans="1:14" ht="15" x14ac:dyDescent="0.35">
      <c r="A79" s="5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126"/>
    </row>
    <row r="80" spans="1:14" ht="15" x14ac:dyDescent="0.35">
      <c r="A80" s="5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126"/>
    </row>
    <row r="81" spans="1:14" ht="15" x14ac:dyDescent="0.35">
      <c r="A81" s="5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126"/>
    </row>
    <row r="82" spans="1:14" ht="15" x14ac:dyDescent="0.35">
      <c r="A82" s="5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126"/>
    </row>
    <row r="83" spans="1:14" ht="16.5" thickBot="1" x14ac:dyDescent="0.4">
      <c r="A83" s="9" t="s">
        <v>48</v>
      </c>
      <c r="B83" s="95"/>
      <c r="C83" s="95"/>
      <c r="D83" s="95"/>
      <c r="E83" s="95"/>
      <c r="F83" s="95"/>
      <c r="G83" s="95"/>
      <c r="H83" s="95"/>
      <c r="I83" s="95"/>
      <c r="J83" s="95"/>
      <c r="K83" s="95"/>
      <c r="L83" s="95"/>
      <c r="M83" s="95"/>
      <c r="N83" s="127"/>
    </row>
    <row r="84" spans="1:14" ht="18" thickBot="1" x14ac:dyDescent="0.4">
      <c r="A84" s="114" t="s">
        <v>12</v>
      </c>
      <c r="B84" s="223" t="str">
        <f>IF($B$5="","",IF(B111=0,0,H111/B111))</f>
        <v/>
      </c>
      <c r="C84" s="223"/>
      <c r="D84" s="223"/>
      <c r="E84" s="224"/>
      <c r="F84" s="108"/>
      <c r="G84" s="108"/>
      <c r="H84" s="108"/>
      <c r="I84" s="108"/>
      <c r="J84" s="108"/>
      <c r="K84" s="108"/>
      <c r="L84" s="108"/>
      <c r="M84" s="108"/>
      <c r="N84" s="128"/>
    </row>
    <row r="85" spans="1:14" ht="19" thickBot="1" x14ac:dyDescent="0.4">
      <c r="A85" s="150" t="s">
        <v>13</v>
      </c>
      <c r="B85" s="225" t="s">
        <v>14</v>
      </c>
      <c r="C85" s="226"/>
      <c r="D85" s="226"/>
      <c r="E85" s="227"/>
      <c r="F85" s="109"/>
      <c r="G85" s="109"/>
      <c r="H85" s="109"/>
      <c r="I85" s="109"/>
      <c r="J85" s="109"/>
      <c r="K85" s="109"/>
      <c r="L85" s="109"/>
      <c r="M85" s="109"/>
      <c r="N85" s="128"/>
    </row>
    <row r="86" spans="1:14" x14ac:dyDescent="0.35">
      <c r="A86" s="149" t="s">
        <v>15</v>
      </c>
      <c r="B86" s="228">
        <v>0</v>
      </c>
      <c r="C86" s="229"/>
      <c r="D86" s="229">
        <v>0.65</v>
      </c>
      <c r="E86" s="230"/>
      <c r="F86" s="110"/>
      <c r="G86" s="110"/>
      <c r="H86" s="110"/>
      <c r="I86" s="110"/>
      <c r="J86" s="110"/>
      <c r="K86" s="110"/>
      <c r="L86" s="110"/>
      <c r="M86" s="110"/>
      <c r="N86" s="128"/>
    </row>
    <row r="87" spans="1:14" x14ac:dyDescent="0.35">
      <c r="A87" s="147" t="s">
        <v>16</v>
      </c>
      <c r="B87" s="233">
        <v>0.66</v>
      </c>
      <c r="C87" s="231"/>
      <c r="D87" s="231">
        <v>0.75</v>
      </c>
      <c r="E87" s="232"/>
      <c r="F87" s="110"/>
      <c r="G87" s="110"/>
      <c r="H87" s="110"/>
      <c r="I87" s="110"/>
      <c r="J87" s="110"/>
      <c r="K87" s="110"/>
      <c r="L87" s="110"/>
      <c r="M87" s="110"/>
      <c r="N87" s="128"/>
    </row>
    <row r="88" spans="1:14" ht="15" thickBot="1" x14ac:dyDescent="0.4">
      <c r="A88" s="148" t="s">
        <v>49</v>
      </c>
      <c r="B88" s="215">
        <v>0.76</v>
      </c>
      <c r="C88" s="216"/>
      <c r="D88" s="213">
        <v>1</v>
      </c>
      <c r="E88" s="214"/>
      <c r="F88" s="110"/>
      <c r="G88" s="110"/>
      <c r="H88" s="110"/>
      <c r="I88" s="110"/>
      <c r="J88" s="110"/>
      <c r="K88" s="110"/>
      <c r="L88" s="110"/>
      <c r="M88" s="110"/>
    </row>
    <row r="89" spans="1:14" x14ac:dyDescent="0.35">
      <c r="A89" s="10" t="s">
        <v>17</v>
      </c>
    </row>
    <row r="90" spans="1:14" x14ac:dyDescent="0.35">
      <c r="A90" s="107"/>
    </row>
    <row r="91" spans="1:14" x14ac:dyDescent="0.35">
      <c r="A91" s="57" t="s">
        <v>18</v>
      </c>
    </row>
    <row r="92" spans="1:14" x14ac:dyDescent="0.35">
      <c r="A92" s="221" t="inlineStr">
        <is>
          <t xml:space="preserve">Paciente 8 | Revisión de solicitudes de exámenes con orden médica | Firma en R.V.O.M. | No cumple</t>
        </is>
      </c>
      <c r="B92" s="221"/>
      <c r="C92" s="221"/>
      <c r="D92" s="221"/>
      <c r="E92" s="221"/>
      <c r="F92" s="221"/>
      <c r="G92" s="221"/>
      <c r="H92" s="221"/>
      <c r="I92" s="221"/>
      <c r="J92" s="221"/>
      <c r="K92" s="221"/>
      <c r="L92" s="221"/>
      <c r="M92" s="221"/>
      <c r="N92" s="221"/>
    </row>
    <row r="93" spans="1:14" x14ac:dyDescent="0.35">
      <c r="A93" s="222" t="inlineStr">
        <is>
          <t xml:space="preserve">Paciente 10 | Revisión de solicitudes de exámenes con orden médica | Firma en R.V.O.M. | No cumple</t>
        </is>
      </c>
      <c r="B93" s="222"/>
      <c r="C93" s="222"/>
      <c r="D93" s="222"/>
      <c r="E93" s="222"/>
      <c r="F93" s="222"/>
      <c r="G93" s="222"/>
      <c r="H93" s="222"/>
      <c r="I93" s="222"/>
      <c r="J93" s="222"/>
      <c r="K93" s="222"/>
      <c r="L93" s="222"/>
      <c r="M93" s="222"/>
      <c r="N93" s="222"/>
    </row>
    <row r="94" spans="1:14" x14ac:dyDescent="0.35">
      <c r="A94" s="218" t="inlineStr">
        <is>
          <t xml:space="preserve">Paciente 11 | Revisión de solicitudes de exámenes con orden médica | Firma en R.V.O.M. | No cumple</t>
        </is>
      </c>
      <c r="B94" s="219"/>
      <c r="C94" s="219"/>
      <c r="D94" s="219"/>
      <c r="E94" s="219"/>
      <c r="F94" s="219"/>
      <c r="G94" s="219"/>
      <c r="H94" s="219"/>
      <c r="I94" s="219"/>
      <c r="J94" s="219"/>
      <c r="K94" s="219"/>
      <c r="L94" s="219"/>
      <c r="M94" s="219"/>
      <c r="N94" s="220"/>
    </row>
    <row r="95" spans="1:14" x14ac:dyDescent="0.35">
      <c r="A95" s="218" t="inlineStr">
        <is>
          <t xml:space="preserve">Paciente 2 | Revisión de boletas con procedencia corporativa | Datos del paciente. | Cumple parcialmente</t>
        </is>
      </c>
      <c r="B95" s="219"/>
      <c r="C95" s="219"/>
      <c r="D95" s="219"/>
      <c r="E95" s="219"/>
      <c r="F95" s="219"/>
      <c r="G95" s="219"/>
      <c r="H95" s="219"/>
      <c r="I95" s="219"/>
      <c r="J95" s="219"/>
      <c r="K95" s="219"/>
      <c r="L95" s="219"/>
      <c r="M95" s="219"/>
      <c r="N95" s="220"/>
    </row>
    <row r="96" spans="1:14" x14ac:dyDescent="0.35">
      <c r="A96" s="218" t="inlineStr">
        <is>
          <t xml:space="preserve">Paciente 2 | Revisión de boleta para trámite legal | ¿Revisó la firma de cédula verificada en recepción CVR? | No cumple</t>
        </is>
      </c>
      <c r="B96" s="219"/>
      <c r="C96" s="219"/>
      <c r="D96" s="219"/>
      <c r="E96" s="219"/>
      <c r="F96" s="219"/>
      <c r="G96" s="219"/>
      <c r="H96" s="219"/>
      <c r="I96" s="219"/>
      <c r="J96" s="219"/>
      <c r="K96" s="219"/>
      <c r="L96" s="219"/>
      <c r="M96" s="219"/>
      <c r="N96" s="220"/>
    </row>
    <row r="97" spans="1:14" x14ac:dyDescent="0.35">
      <c r="A97" s="222" t="inlineStr">
        <is>
          <t xml:space="preserve">Paciente 2 | Revisión de boleta para trámite legal | ¿Revisó la firma de cédula verificada por el flebotomista CVF? | No cumple</t>
        </is>
      </c>
      <c r="B97" s="222"/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</row>
    <row r="98" spans="1:14" x14ac:dyDescent="0.35">
      <c r="A98" s="218" t="inlineStr">
        <is>
          <t xml:space="preserve">Paciente 2 | Revisión de boleta para trámite legal | ¿Siguió procedimiento en caso de ausencia de firmas en CVR y CVF? | No cumple</t>
        </is>
      </c>
      <c r="B98" s="219"/>
      <c r="C98" s="219"/>
      <c r="D98" s="219"/>
      <c r="E98" s="219"/>
      <c r="F98" s="219"/>
      <c r="G98" s="219"/>
      <c r="H98" s="219"/>
      <c r="I98" s="219"/>
      <c r="J98" s="219"/>
      <c r="K98" s="219"/>
      <c r="L98" s="219"/>
      <c r="M98" s="219"/>
      <c r="N98" s="220"/>
    </row>
    <row r="99" spans="1:14" x14ac:dyDescent="0.35">
      <c r="A99" s="218" t="inlineStr">
        <is>
          <t xml:space="preserve">Paciente 2 | Otras verificaciones y cierre de Barrera 3 | ¿Colocó su nombre al lado del código como responsable de haber efectuado la revisión de la admisión? | No cumple</t>
        </is>
      </c>
      <c r="B99" s="219"/>
      <c r="C99" s="219"/>
      <c r="D99" s="219"/>
      <c r="E99" s="219"/>
      <c r="F99" s="219"/>
      <c r="G99" s="219"/>
      <c r="H99" s="219"/>
      <c r="I99" s="219"/>
      <c r="J99" s="219"/>
      <c r="K99" s="219"/>
      <c r="L99" s="219"/>
      <c r="M99" s="219"/>
      <c r="N99" s="220"/>
    </row>
    <row r="100" spans="1:14" x14ac:dyDescent="0.35">
      <c r="A100" s="218" t="inlineStr">
        <is>
          <t xml:space="preserve">Paciente 2 | Otras verificaciones y cierre de Barrera 3 | Levantó los servicios no conformes encontrados en el procedimiento de Barrera 3. | No cumple</t>
        </is>
      </c>
      <c r="B100" s="219"/>
      <c r="C100" s="219"/>
      <c r="D100" s="219"/>
      <c r="E100" s="219"/>
      <c r="F100" s="219"/>
      <c r="G100" s="219"/>
      <c r="H100" s="219"/>
      <c r="I100" s="219"/>
      <c r="J100" s="219"/>
      <c r="K100" s="219"/>
      <c r="L100" s="219"/>
      <c r="M100" s="219"/>
      <c r="N100" s="220"/>
    </row>
    <row r="101" spans="1:14" ht="15" thickBot="1" x14ac:dyDescent="0.4"/>
    <row r="102" spans="1:14" ht="15" customHeight="1" x14ac:dyDescent="0.35">
      <c r="A102" s="112" t="s">
        <v>19</v>
      </c>
      <c r="B102" s="217" t="s">
        <v>20</v>
      </c>
      <c r="C102" s="217"/>
      <c r="D102" s="217"/>
      <c r="E102" s="217"/>
      <c r="F102" s="217"/>
      <c r="G102" s="217"/>
      <c r="H102" s="280" t="s">
        <v>51</v>
      </c>
      <c r="I102" s="280"/>
      <c r="J102" s="280"/>
      <c r="K102" s="280"/>
      <c r="L102" s="280"/>
      <c r="M102" s="281"/>
      <c r="N102" s="130"/>
    </row>
    <row r="103" spans="1:14" ht="21" customHeight="1" x14ac:dyDescent="0.35">
      <c r="A103" s="157" t="str">
        <f>'Base de puntajes'!A80</f>
        <v>CLASIFICACIÓN DE ADMISIONES</v>
      </c>
      <c r="B103" s="282" t="str">
        <f>IF(AND(N10="Sin Pacientes",N11="Sin Pacientes"),"No evaluado",N10)</f>
        <v/>
      </c>
      <c r="C103" s="282"/>
      <c r="D103" s="282"/>
      <c r="E103" s="282"/>
      <c r="F103" s="282"/>
      <c r="G103" s="282"/>
      <c r="H103" s="283" t="str">
        <f>IF(B103="No evaluado","No evaluado",N11)</f>
        <v/>
      </c>
      <c r="I103" s="283"/>
      <c r="J103" s="283"/>
      <c r="K103" s="283"/>
      <c r="L103" s="283"/>
      <c r="M103" s="284"/>
      <c r="N103" s="130"/>
    </row>
    <row r="104" spans="1:14" ht="28" x14ac:dyDescent="0.35">
      <c r="A104" s="11" t="str">
        <f>'Base de puntajes'!A81</f>
        <v>REVISIÓN DE LOS DATOS DEL PACIENTE</v>
      </c>
      <c r="B104" s="282" t="str">
        <f>IF(AND(N13="Sin Pacientes",N14="Sin Pacientes"),"No evaluado",N13)</f>
        <v/>
      </c>
      <c r="C104" s="282"/>
      <c r="D104" s="282"/>
      <c r="E104" s="282"/>
      <c r="F104" s="282"/>
      <c r="G104" s="282"/>
      <c r="H104" s="283" t="str">
        <f>IF(B104="No evaluado","No evaluado",N14)</f>
        <v/>
      </c>
      <c r="I104" s="283"/>
      <c r="J104" s="283"/>
      <c r="K104" s="283"/>
      <c r="L104" s="283"/>
      <c r="M104" s="284"/>
      <c r="N104" s="130"/>
    </row>
    <row r="105" spans="1:14" ht="37.5" customHeight="1" x14ac:dyDescent="0.35">
      <c r="A105" s="11" t="str">
        <f>'Base de puntajes'!A82</f>
        <v>REVISIÓN DE SOLICITUD DE EXÁMENES CON ORDEN MÉDICA</v>
      </c>
      <c r="B105" s="282" t="str">
        <f>IF(AND(N18="Sin Pacientes",N19="Sin Pacientes"),"No evaluado",N18)</f>
        <v/>
      </c>
      <c r="C105" s="282"/>
      <c r="D105" s="282"/>
      <c r="E105" s="282"/>
      <c r="F105" s="282"/>
      <c r="G105" s="282"/>
      <c r="H105" s="283" t="str">
        <f>IF(B105="No evaluado","No evaluado",N19)</f>
        <v/>
      </c>
      <c r="I105" s="283"/>
      <c r="J105" s="283"/>
      <c r="K105" s="283"/>
      <c r="L105" s="283"/>
      <c r="M105" s="284"/>
      <c r="N105" s="130"/>
    </row>
    <row r="106" spans="1:14" ht="41.5" x14ac:dyDescent="0.35">
      <c r="A106" s="11" t="str">
        <f>'Base de puntajes'!A83</f>
        <v>REVISIÓN DE BOLETAS CON PROCEDENCIA DE ASEGURADORAS</v>
      </c>
      <c r="B106" s="282" t="str">
        <f>IF(AND(N27="Sin Pacientes",N28="Sin Pacientes"),"No evaluado",N27)</f>
        <v/>
      </c>
      <c r="C106" s="282"/>
      <c r="D106" s="282"/>
      <c r="E106" s="282"/>
      <c r="F106" s="282"/>
      <c r="G106" s="282"/>
      <c r="H106" s="283" t="str">
        <f>IF(B106="No evaluado","No evaluado",N28)</f>
        <v/>
      </c>
      <c r="I106" s="283"/>
      <c r="J106" s="283"/>
      <c r="K106" s="283"/>
      <c r="L106" s="283"/>
      <c r="M106" s="284"/>
      <c r="N106" s="130"/>
    </row>
    <row r="107" spans="1:14" ht="28" x14ac:dyDescent="0.35">
      <c r="A107" s="11" t="str">
        <f>'Base de puntajes'!A84</f>
        <v>REVISIÓN DE BOLETAS CON PROCEDENCIA CORPORATIVA</v>
      </c>
      <c r="B107" s="282" t="str">
        <f>IF(AND(N33="Sin Pacientes",N34="Sin Pacientes"),"No evaluado",N33)</f>
        <v/>
      </c>
      <c r="C107" s="282"/>
      <c r="D107" s="282"/>
      <c r="E107" s="282"/>
      <c r="F107" s="282"/>
      <c r="G107" s="282"/>
      <c r="H107" s="283" t="str">
        <f>IF(B107="No evaluado","No evaluado",N34)</f>
        <v/>
      </c>
      <c r="I107" s="283"/>
      <c r="J107" s="283"/>
      <c r="K107" s="283"/>
      <c r="L107" s="283"/>
      <c r="M107" s="284"/>
      <c r="N107" s="130"/>
    </row>
    <row r="108" spans="1:14" ht="28" x14ac:dyDescent="0.35">
      <c r="A108" s="11" t="str">
        <f>'Base de puntajes'!A85</f>
        <v>REVISIÓN DE BOLETA PARA TRÁMITE LEGAL</v>
      </c>
      <c r="B108" s="282" t="str">
        <f>IF(AND(N45="Sin Pacientes",N46="Sin Pacientes"),"No evaluado",N45)</f>
        <v/>
      </c>
      <c r="C108" s="282"/>
      <c r="D108" s="282"/>
      <c r="E108" s="282"/>
      <c r="F108" s="282"/>
      <c r="G108" s="282"/>
      <c r="H108" s="283" t="str">
        <f>IF(B108="No evaluado","No evaluado",N46)</f>
        <v/>
      </c>
      <c r="I108" s="283"/>
      <c r="J108" s="283"/>
      <c r="K108" s="283"/>
      <c r="L108" s="283"/>
      <c r="M108" s="284"/>
      <c r="N108" s="130"/>
    </row>
    <row r="109" spans="1:14" x14ac:dyDescent="0.35">
      <c r="A109" s="11" t="str">
        <f>'Base de puntajes'!A86</f>
        <v>REVISIÓN DE LA VDP Y BOLETA</v>
      </c>
      <c r="B109" s="282" t="str">
        <f>IF(AND(N53="Sin Pacientes",N54="Sin Pacientes"),"No evaluado",N53)</f>
        <v/>
      </c>
      <c r="C109" s="282"/>
      <c r="D109" s="282"/>
      <c r="E109" s="282"/>
      <c r="F109" s="282"/>
      <c r="G109" s="282"/>
      <c r="H109" s="283" t="str">
        <f>IF(B109="No evaluado","No evaluado",N54)</f>
        <v/>
      </c>
      <c r="I109" s="283"/>
      <c r="J109" s="283"/>
      <c r="K109" s="283"/>
      <c r="L109" s="283"/>
      <c r="M109" s="284"/>
      <c r="N109" s="130"/>
    </row>
    <row r="110" spans="1:14" ht="28" x14ac:dyDescent="0.35">
      <c r="A110" s="11" t="str">
        <f>'Base de puntajes'!A87</f>
        <v>OTRAS VERIFICACIONES Y CIERRE DE BARRERA 3</v>
      </c>
      <c r="B110" s="282" t="str">
        <f>IF(AND(N62="Sin Pacientes",N63="Sin Pacientes"),"No evaluado",N62)</f>
        <v/>
      </c>
      <c r="C110" s="282"/>
      <c r="D110" s="282"/>
      <c r="E110" s="282"/>
      <c r="F110" s="282"/>
      <c r="G110" s="282"/>
      <c r="H110" s="283" t="str">
        <f>IF(B110="No evaluado","No evaluado",N63)</f>
        <v/>
      </c>
      <c r="I110" s="283"/>
      <c r="J110" s="283"/>
      <c r="K110" s="283"/>
      <c r="L110" s="283"/>
      <c r="M110" s="284"/>
      <c r="N110" s="130"/>
    </row>
    <row r="111" spans="1:14" ht="15" thickBot="1" x14ac:dyDescent="0.4">
      <c r="A111" s="151" t="str">
        <f>'Base de puntajes'!A88</f>
        <v>TOTAL</v>
      </c>
      <c r="B111" s="211" t="str">
        <f>IF($B$5="","",SUM(B103:B110))</f>
        <v/>
      </c>
      <c r="C111" s="211"/>
      <c r="D111" s="211"/>
      <c r="E111" s="211"/>
      <c r="F111" s="211"/>
      <c r="G111" s="211"/>
      <c r="H111" s="211" t="str">
        <f>IF($B$5="","",SUM(H103:H110))</f>
        <v/>
      </c>
      <c r="I111" s="211"/>
      <c r="J111" s="211"/>
      <c r="K111" s="211"/>
      <c r="L111" s="211"/>
      <c r="M111" s="212"/>
      <c r="N111" s="130"/>
    </row>
    <row r="114" spans="1:14" x14ac:dyDescent="0.35">
      <c r="A114" s="122" t="inlineStr">
        <is>
          <t xml:space="preserve">Firma del evaluador: William Sanches (firma digital registrada en el sistema)</t>
        </is>
      </c>
      <c r="B114" s="1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131"/>
    </row>
    <row r="115" spans="1:14" ht="28.5" customHeight="1" x14ac:dyDescent="0.35">
      <c r="A115" s="122" t="inlineStr">
        <is>
          <t xml:space="preserve">Firma del evaluado: Yuleisi Pineda (sin firma digital)</t>
        </is>
      </c>
      <c r="B115" s="1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131"/>
    </row>
  </sheetData>
  <mergeCells count="61">
    <mergeCell ref="B110:G110"/>
    <mergeCell ref="H110:M110"/>
    <mergeCell ref="B108:G108"/>
    <mergeCell ref="B107:G107"/>
    <mergeCell ref="H107:M107"/>
    <mergeCell ref="B105:G105"/>
    <mergeCell ref="H108:M108"/>
    <mergeCell ref="B109:G109"/>
    <mergeCell ref="H109:M109"/>
    <mergeCell ref="H103:M103"/>
    <mergeCell ref="B104:G104"/>
    <mergeCell ref="H104:M104"/>
    <mergeCell ref="H105:M105"/>
    <mergeCell ref="B106:G106"/>
    <mergeCell ref="H106:M106"/>
    <mergeCell ref="B75:N75"/>
    <mergeCell ref="B13:M13"/>
    <mergeCell ref="B9:M11"/>
    <mergeCell ref="B18:M18"/>
    <mergeCell ref="B27:M27"/>
    <mergeCell ref="B33:M33"/>
    <mergeCell ref="B45:M45"/>
    <mergeCell ref="A45:A46"/>
    <mergeCell ref="A18:A19"/>
    <mergeCell ref="A27:A28"/>
    <mergeCell ref="A33:A34"/>
    <mergeCell ref="B7:N7"/>
    <mergeCell ref="A13:A14"/>
    <mergeCell ref="A1:N1"/>
    <mergeCell ref="A2:N2"/>
    <mergeCell ref="A3:N3"/>
    <mergeCell ref="B5:N5"/>
    <mergeCell ref="B6:N6"/>
    <mergeCell ref="A62:A63"/>
    <mergeCell ref="A53:A54"/>
    <mergeCell ref="B53:M53"/>
    <mergeCell ref="B62:M62"/>
    <mergeCell ref="B74:N74"/>
    <mergeCell ref="B84:E84"/>
    <mergeCell ref="B85:E85"/>
    <mergeCell ref="B86:C86"/>
    <mergeCell ref="D86:E86"/>
    <mergeCell ref="D87:E87"/>
    <mergeCell ref="B87:C87"/>
    <mergeCell ref="H111:M111"/>
    <mergeCell ref="B111:G111"/>
    <mergeCell ref="D88:E88"/>
    <mergeCell ref="B88:C88"/>
    <mergeCell ref="B102:G102"/>
    <mergeCell ref="A94:N94"/>
    <mergeCell ref="A92:N92"/>
    <mergeCell ref="A93:N93"/>
    <mergeCell ref="A97:N97"/>
    <mergeCell ref="A98:N98"/>
    <mergeCell ref="A99:N99"/>
    <mergeCell ref="A100:N100"/>
    <mergeCell ref="A95:N95"/>
    <mergeCell ref="A96:N96"/>
    <mergeCell ref="H102:M102"/>
    <mergeCell ref="B103:G103"/>
  </mergeCells>
  <conditionalFormatting sqref="B13 B18 B27 B33 B45 B53 B62">
    <cfRule type="expression" dxfId="2" priority="2">
      <formula>B13="⏰ Evaluando"</formula>
    </cfRule>
  </conditionalFormatting>
  <pageMargins left="0.530555555555556" right="0.65347222222222201" top="0.97916666666666663" bottom="0.60208333333333297" header="0.511811023622047" footer="0.3"/>
  <pageSetup orientation="portrait" r:id="rId1"/>
  <headerFooter differentFirst="1">
    <oddHeader>&amp;L&amp;G</oddHeader>
    <oddFooter>&amp;LFC-RALY-158&amp;RRev. 05  24/10/2026</oddFooter>
    <firstHeader>&amp;L&amp;G</firstHeader>
    <firstFooter>&amp;LFC-RALY-158&amp;RRev. 05  24/10/2026</firstFooter>
  </headerFooter>
  <legacyDrawingHF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2E8E09A2-C69C-423D-BDDD-C3E37B63EB1E}">
          <x14:formula1>
            <xm:f>'Resumen Evaluación'!$V$30:$V$33</xm:f>
          </x14:formula1>
          <xm:sqref>B15:M17 B20:M26 B29:M32 B35:M44 B47:M52 B55:M61 B64:M73 B12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5"/>
  <sheetViews>
    <sheetView topLeftCell="A62" zoomScaleNormal="100" workbookViewId="0">
      <selection activeCell="K1" sqref="K1"/>
    </sheetView>
  </sheetViews>
  <sheetFormatPr baseColWidth="10" defaultColWidth="11.453125" defaultRowHeight="14.5" x14ac:dyDescent="0.35"/>
  <cols>
    <col min="1" max="1" width="53.81640625" style="12" customWidth="1"/>
    <col min="2" max="2" width="11.453125" style="13"/>
    <col min="3" max="6" width="11.453125" style="14"/>
    <col min="7" max="7" width="11.453125" style="13"/>
    <col min="8" max="8" width="34.1796875" style="14" customWidth="1"/>
    <col min="9" max="9" width="11.453125" style="14"/>
    <col min="10" max="10" width="66.26953125" style="14" customWidth="1"/>
    <col min="11" max="16384" width="11.453125" style="14"/>
  </cols>
  <sheetData>
    <row r="1" spans="1:11" ht="15" thickBot="1" x14ac:dyDescent="0.4">
      <c r="J1" s="103" t="str">
        <f>A79</f>
        <v>Descripción</v>
      </c>
      <c r="K1" s="104" t="str">
        <f>C79</f>
        <v>Porcentaje</v>
      </c>
    </row>
    <row r="2" spans="1:11" ht="15" thickBot="1" x14ac:dyDescent="0.4">
      <c r="J2" s="14" t="str" cm="1">
        <f t="array" ref="J2">INDEX($A$80:$A$87, MATCH(1, ($C$80:$C$87=LARGE($C$80:$C$87,1))*(COUNTIF($J$1:J1, $A$80:$A$87)=0), 0))</f>
        <v>REVISIÓN DE BOLETAS CON PROCEDENCIA CORPORATIVA</v>
      </c>
      <c r="K2" s="96">
        <f>IFERROR(LARGE($C$80:$C$87,1), "")</f>
        <v>0.20942408376963351</v>
      </c>
    </row>
    <row r="3" spans="1:11" ht="32.25" customHeight="1" thickBot="1" x14ac:dyDescent="0.4">
      <c r="A3" s="293" t="s">
        <v>24</v>
      </c>
      <c r="B3" s="293"/>
      <c r="C3" s="293"/>
      <c r="D3" s="293"/>
      <c r="J3" s="14" t="str" cm="1">
        <f t="array" ref="J3">INDEX($A$80:$A$87, MATCH(1, ($C$80:$C$87=LARGE($C$80:$C$87,2))*(COUNTIF($J$1:J2, $A$80:$A$87)=0), 0))</f>
        <v>OTRAS VERIFICACIONES Y CIERRE DE BARRERA 3</v>
      </c>
      <c r="K3" s="96">
        <f>IFERROR(LARGE($C$80:$C$87,2), "")</f>
        <v>0.17801047120418848</v>
      </c>
    </row>
    <row r="4" spans="1:11" ht="15" thickBot="1" x14ac:dyDescent="0.4">
      <c r="A4" s="293"/>
      <c r="B4" s="293"/>
      <c r="C4" s="293"/>
      <c r="D4" s="293"/>
      <c r="J4" s="14" t="str" cm="1">
        <f t="array" ref="J4">INDEX($A$80:$A$87, MATCH(1, ($C$80:$C$87=LARGE($C$80:$C$87,3))*(COUNTIF($J$1:J3, $A$80:$A$87)=0), 0))</f>
        <v>REVISIÓN DE BOLETA PARA TRÁMITE LEGAL</v>
      </c>
      <c r="K4" s="96">
        <f>IFERROR(LARGE($C$80:$C$87,3), "")</f>
        <v>0.15183246073298429</v>
      </c>
    </row>
    <row r="5" spans="1:11" x14ac:dyDescent="0.35">
      <c r="J5" s="14" t="str" cm="1">
        <f t="array" ref="J5">INDEX($A$80:$A$87, MATCH(1, ($C$80:$C$87=LARGE($C$80:$C$87,4))*(COUNTIF($J$1:J4, $A$80:$A$87)=0), 0))</f>
        <v>REVISIÓN DE SOLICITUD DE EXÁMENES CON ORDEN MÉDICA</v>
      </c>
      <c r="K5" s="96">
        <f>IFERROR(LARGE($C$80:$C$87,4), "")</f>
        <v>0.14136125654450263</v>
      </c>
    </row>
    <row r="6" spans="1:11" x14ac:dyDescent="0.35">
      <c r="J6" s="14" t="str" cm="1">
        <f t="array" ref="J6">INDEX($A$80:$A$87, MATCH(1, ($C$80:$C$87=LARGE($C$80:$C$87,5))*(COUNTIF($J$1:J5, $A$80:$A$87)=0), 0))</f>
        <v>REVISIÓN DE LA VDP Y BOLETA</v>
      </c>
      <c r="K6" s="96">
        <f>IFERROR(LARGE($C$80:$C$87,5), "")</f>
        <v>0.13612565445026178</v>
      </c>
    </row>
    <row r="7" spans="1:11" x14ac:dyDescent="0.35">
      <c r="J7" s="14" t="str" cm="1">
        <f t="array" ref="J7">INDEX($A$80:$A$87, MATCH(1, ($C$80:$C$87=LARGE($C$80:$C$87,6))*(COUNTIF($J$1:J6, $A$80:$A$87)=0), 0))</f>
        <v>REVISIÓN DE BOLETAS CON PROCEDENCIA DE ASEGURADORAS</v>
      </c>
      <c r="K7" s="96">
        <f>IFERROR(LARGE($C$80:$C$87,6), "")</f>
        <v>8.9005235602094238E-2</v>
      </c>
    </row>
    <row r="8" spans="1:11" x14ac:dyDescent="0.35">
      <c r="J8" s="14" t="str" cm="1">
        <f t="array" ref="J8">INDEX($A$80:$A$87, MATCH(1, ($C$80:$C$87=LARGE($C$80:$C$87,7))*(COUNTIF($J$1:J7, $A$80:$A$87)=0), 0))</f>
        <v>REVISIÓN DE LOS DATOS DEL PACIENTE</v>
      </c>
      <c r="K8" s="96">
        <f>IFERROR(LARGE($C$80:$C$87,7), "")</f>
        <v>6.8062827225130892E-2</v>
      </c>
    </row>
    <row r="9" spans="1:11" ht="72.5" x14ac:dyDescent="0.35">
      <c r="A9" s="15" t="str">
        <f>Evaluación!A9</f>
        <v>Formato de evaluación:
Cumple                                       ✔
Cumple Parcialmente                ⚠
No Cumple                                 ✘
No Aplica                                  N/A</v>
      </c>
      <c r="B9" s="16"/>
      <c r="G9" s="155" t="s">
        <v>111</v>
      </c>
      <c r="H9" s="153" t="s">
        <v>112</v>
      </c>
      <c r="K9" s="96"/>
    </row>
    <row r="10" spans="1:11" ht="43.5" x14ac:dyDescent="0.35">
      <c r="A10" s="294" t="str">
        <f>Evaluación!A10</f>
        <v>DESCRIPCIÓN</v>
      </c>
      <c r="B10" s="295">
        <f>SUM(B12:B12)</f>
        <v>5</v>
      </c>
      <c r="G10" s="156">
        <v>5</v>
      </c>
      <c r="H10" s="154" t="s">
        <v>113</v>
      </c>
      <c r="K10" s="96"/>
    </row>
    <row r="11" spans="1:11" ht="58" x14ac:dyDescent="0.35">
      <c r="A11" s="294"/>
      <c r="B11" s="295"/>
      <c r="G11" s="156">
        <v>4</v>
      </c>
      <c r="H11" s="154" t="s">
        <v>114</v>
      </c>
      <c r="K11" s="96"/>
    </row>
    <row r="12" spans="1:11" ht="159.5" x14ac:dyDescent="0.35">
      <c r="A12" s="15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12" s="56">
        <v>5</v>
      </c>
      <c r="G12" s="156">
        <v>3</v>
      </c>
      <c r="H12" s="154" t="s">
        <v>115</v>
      </c>
      <c r="K12" s="96"/>
    </row>
    <row r="13" spans="1:11" ht="29" x14ac:dyDescent="0.35">
      <c r="A13" s="294" t="str">
        <f>Evaluación!A13</f>
        <v>REVISIÓN DE LOS DATOS DEL PACIENTE</v>
      </c>
      <c r="B13" s="295">
        <f>SUM(B15:B17)</f>
        <v>13</v>
      </c>
      <c r="G13" s="156">
        <v>2</v>
      </c>
      <c r="H13" s="154" t="s">
        <v>116</v>
      </c>
    </row>
    <row r="14" spans="1:11" ht="29" x14ac:dyDescent="0.35">
      <c r="A14" s="294"/>
      <c r="B14" s="295"/>
      <c r="G14" s="156">
        <v>1</v>
      </c>
      <c r="H14" s="154" t="s">
        <v>117</v>
      </c>
    </row>
    <row r="15" spans="1:11" x14ac:dyDescent="0.35">
      <c r="A15" s="15" t="str">
        <f>Evaluación!A15</f>
        <v>Sexo colocado correctamente</v>
      </c>
      <c r="B15" s="56">
        <v>5</v>
      </c>
    </row>
    <row r="16" spans="1:11" x14ac:dyDescent="0.35">
      <c r="A16" s="15" t="str">
        <f>Evaluación!A16</f>
        <v>Verifica si la foto coincide con la edad</v>
      </c>
      <c r="B16" s="106">
        <v>3</v>
      </c>
    </row>
    <row r="17" spans="1:2" x14ac:dyDescent="0.35">
      <c r="A17" s="15" t="str">
        <f>Evaluación!A17</f>
        <v>Si es niña o niño verifica el criterio establecido</v>
      </c>
      <c r="B17" s="56">
        <v>5</v>
      </c>
    </row>
    <row r="18" spans="1:2" x14ac:dyDescent="0.35">
      <c r="A18" s="287" t="str">
        <f>Evaluación!A18</f>
        <v>REVISIÓN DE SOLICITUD DE EXÁMENES CON ORDEN MÉDICA</v>
      </c>
      <c r="B18" s="288">
        <f>SUM(B20:B26)</f>
        <v>27</v>
      </c>
    </row>
    <row r="19" spans="1:2" x14ac:dyDescent="0.35">
      <c r="A19" s="287"/>
      <c r="B19" s="288"/>
    </row>
    <row r="20" spans="1:2" ht="29" x14ac:dyDescent="0.35">
      <c r="A20" s="15" t="str">
        <f>Evaluación!A20</f>
        <v>Revisa nombre del paciente de la boleta contra el nombre en la orden médica.</v>
      </c>
      <c r="B20" s="16">
        <v>5</v>
      </c>
    </row>
    <row r="21" spans="1:2" ht="30" customHeight="1" x14ac:dyDescent="0.35">
      <c r="A21" s="15" t="str">
        <f>Evaluación!A21</f>
        <v xml:space="preserve">Verifica que se coloco el nombre del médico </v>
      </c>
      <c r="B21" s="16">
        <v>5</v>
      </c>
    </row>
    <row r="22" spans="1:2" ht="30" customHeight="1" x14ac:dyDescent="0.35">
      <c r="A22" s="15" t="str">
        <f>Evaluación!A22</f>
        <v>Sigue procedimiento de agregar al médico sino se colocó</v>
      </c>
      <c r="B22" s="16">
        <v>3</v>
      </c>
    </row>
    <row r="23" spans="1:2" x14ac:dyDescent="0.35">
      <c r="A23" s="15" t="str">
        <f>Evaluación!A23</f>
        <v>Corrige nombre de médico (Si esta incorrecto)</v>
      </c>
      <c r="B23" s="16">
        <v>5</v>
      </c>
    </row>
    <row r="24" spans="1:2" ht="30" customHeight="1" x14ac:dyDescent="0.35">
      <c r="A24" s="15" t="str">
        <f>Evaluación!A24</f>
        <v xml:space="preserve">Realiza médico por prueba si la admisión tiene más de una orden médica o si amerita se realice (consultar en que casos se hace) </v>
      </c>
      <c r="B24" s="16">
        <v>4</v>
      </c>
    </row>
    <row r="25" spans="1:2" ht="29" x14ac:dyDescent="0.35">
      <c r="A25" s="15" t="str">
        <f>Evaluación!A25</f>
        <v xml:space="preserve">Si no aparece el médico solicita se agregue al coordinador administrativo </v>
      </c>
      <c r="B25" s="16">
        <v>3</v>
      </c>
    </row>
    <row r="26" spans="1:2" x14ac:dyDescent="0.35">
      <c r="A26" s="15" t="str">
        <f>Evaluación!A26</f>
        <v>Firma en R.V.O.M.</v>
      </c>
      <c r="B26" s="16">
        <v>2</v>
      </c>
    </row>
    <row r="27" spans="1:2" x14ac:dyDescent="0.35">
      <c r="A27" s="287" t="str">
        <f>Evaluación!A27</f>
        <v>REVISIÓN DE BOLETAS CON PROCEDENCIA DE ASEGURADORAS</v>
      </c>
      <c r="B27" s="288">
        <f>SUM(B29:B32)</f>
        <v>17</v>
      </c>
    </row>
    <row r="28" spans="1:2" x14ac:dyDescent="0.35">
      <c r="A28" s="287"/>
      <c r="B28" s="288"/>
    </row>
    <row r="29" spans="1:2" ht="29" x14ac:dyDescent="0.35">
      <c r="A29" s="15" t="str">
        <f>Evaluación!A29</f>
        <v>Verificar que se haya subido a la herramienta 19 la verificación de la cobertura de la póliza que se realiza a través de la página web</v>
      </c>
      <c r="B29" s="16">
        <v>4</v>
      </c>
    </row>
    <row r="30" spans="1:2" ht="43.5" x14ac:dyDescent="0.35">
      <c r="A30" s="15" t="str">
        <f>Evaluación!A30</f>
        <v>Garantiza la cobertura de la póliza en aquellas aseguradoras que no tienen verificación de la póliza por la web, copia del carnet del asegurado</v>
      </c>
      <c r="B30" s="16">
        <v>4</v>
      </c>
    </row>
    <row r="31" spans="1:2" ht="29" x14ac:dyDescent="0.35">
      <c r="A31" s="15" t="str">
        <f>Evaluación!A31</f>
        <v xml:space="preserve">Revisar que el adjunto corresponda al paciente, de no encontrarla hacer la consulta con el facturador </v>
      </c>
      <c r="B31" s="16">
        <v>5</v>
      </c>
    </row>
    <row r="32" spans="1:2" x14ac:dyDescent="0.35">
      <c r="A32" s="15" t="str">
        <f>Evaluación!A32</f>
        <v xml:space="preserve">Revisar que el copago y número de póliza sea correcto </v>
      </c>
      <c r="B32" s="16">
        <v>4</v>
      </c>
    </row>
    <row r="33" spans="1:2" x14ac:dyDescent="0.35">
      <c r="A33" s="291" t="str">
        <f>Evaluación!A33</f>
        <v>REVISIÓN DE BOLETAS CON PROCEDENCIA CORPORATIVA</v>
      </c>
      <c r="B33" s="289">
        <f>SUM(B35:B44)</f>
        <v>40</v>
      </c>
    </row>
    <row r="34" spans="1:2" x14ac:dyDescent="0.35">
      <c r="A34" s="292"/>
      <c r="B34" s="290"/>
    </row>
    <row r="35" spans="1:2" x14ac:dyDescent="0.35">
      <c r="A35" s="15" t="str">
        <f>Evaluación!A35</f>
        <v xml:space="preserve">Resalta la procedencia </v>
      </c>
      <c r="B35" s="56">
        <v>1</v>
      </c>
    </row>
    <row r="36" spans="1:2" x14ac:dyDescent="0.35">
      <c r="A36" s="15" t="str">
        <f>Evaluación!A36</f>
        <v>Verifica fecha de emisión y validez</v>
      </c>
      <c r="B36" s="56">
        <v>4</v>
      </c>
    </row>
    <row r="37" spans="1:2" x14ac:dyDescent="0.35">
      <c r="A37" s="15" t="str">
        <f>Evaluación!A37</f>
        <v>Datos del paciente</v>
      </c>
      <c r="B37" s="56">
        <v>5</v>
      </c>
    </row>
    <row r="38" spans="1:2" x14ac:dyDescent="0.35">
      <c r="A38" s="15" t="str">
        <f>Evaluación!A38</f>
        <v>Pruebas facturadas</v>
      </c>
      <c r="B38" s="56">
        <v>5</v>
      </c>
    </row>
    <row r="39" spans="1:2" ht="29" x14ac:dyDescent="0.35">
      <c r="A39" s="15" t="str">
        <f>Evaluación!A39</f>
        <v xml:space="preserve">Sigue procedimiento de omisión, si hay de más o por confusión de prueba </v>
      </c>
      <c r="B39" s="56">
        <v>4</v>
      </c>
    </row>
    <row r="40" spans="1:2" ht="43.5" x14ac:dyDescent="0.35">
      <c r="A40" s="15" t="str">
        <f>Evaluación!A40</f>
        <v>Si no coincide (Procedencia, fecha de validez y datos del paciente) sigue los procedimientos para la corrección de la misma. (Validar conocimientos)</v>
      </c>
      <c r="B40" s="56">
        <v>5</v>
      </c>
    </row>
    <row r="41" spans="1:2" ht="29" x14ac:dyDescent="0.35">
      <c r="A41" s="15" t="str">
        <f>Evaluación!A41</f>
        <v xml:space="preserve">Verifica firma de solicitud de exámenes en ausencia de una solicitud escrita </v>
      </c>
      <c r="B41" s="56">
        <v>4</v>
      </c>
    </row>
    <row r="42" spans="1:2" ht="29" x14ac:dyDescent="0.35">
      <c r="A42" s="15" t="str">
        <f>Evaluación!A42</f>
        <v>Si existe la solicitud de prueba de HIV, verifica que se encuentre la hoja de consentimiento, de lo contrario sigue el procedimiento</v>
      </c>
      <c r="B42" s="56">
        <v>5</v>
      </c>
    </row>
    <row r="43" spans="1:2" ht="29" x14ac:dyDescent="0.35">
      <c r="A43" s="15" t="str">
        <f>Evaluación!A43</f>
        <v xml:space="preserve">Verifica firma de VDP contra la copia de la identificación del paciente </v>
      </c>
      <c r="B43" s="56">
        <v>5</v>
      </c>
    </row>
    <row r="44" spans="1:2" x14ac:dyDescent="0.35">
      <c r="A44" s="15" t="str">
        <f>Evaluación!A44</f>
        <v>Sube la documentación al +funciones 19</v>
      </c>
      <c r="B44" s="56">
        <v>2</v>
      </c>
    </row>
    <row r="45" spans="1:2" ht="15.75" customHeight="1" x14ac:dyDescent="0.35">
      <c r="A45" s="285" t="str">
        <f>Evaluación!A45</f>
        <v>REVISIÓN DE BOLETA PARA TRÁMITE LEGAL</v>
      </c>
      <c r="B45" s="286">
        <f>SUM(B47:B52)</f>
        <v>29</v>
      </c>
    </row>
    <row r="46" spans="1:2" ht="15.75" customHeight="1" x14ac:dyDescent="0.35">
      <c r="A46" s="285"/>
      <c r="B46" s="286"/>
    </row>
    <row r="47" spans="1:2" x14ac:dyDescent="0.35">
      <c r="A47" s="15" t="str">
        <f>Evaluación!A47</f>
        <v>¿Esta activo el botón de legal?</v>
      </c>
      <c r="B47" s="16">
        <v>4</v>
      </c>
    </row>
    <row r="48" spans="1:2" x14ac:dyDescent="0.35">
      <c r="A48" s="15" t="str">
        <f>Evaluación!A48</f>
        <v>¿Revisó la firma de cédula verificada en recepción CVR?</v>
      </c>
      <c r="B48" s="16">
        <v>5</v>
      </c>
    </row>
    <row r="49" spans="1:2" x14ac:dyDescent="0.35">
      <c r="A49" s="15" t="str">
        <f>Evaluación!A49</f>
        <v>¿Revisó la firma de cédula verificada por el flebotomista CVF?</v>
      </c>
      <c r="B49" s="16">
        <v>5</v>
      </c>
    </row>
    <row r="50" spans="1:2" ht="29" x14ac:dyDescent="0.35">
      <c r="A50" s="15" t="str">
        <f>Evaluación!A50</f>
        <v>¿Siguió procedimiento en caso de ausencia de firmas en CVR y CVF?</v>
      </c>
      <c r="B50" s="16">
        <v>5</v>
      </c>
    </row>
    <row r="51" spans="1:2" ht="29" x14ac:dyDescent="0.35">
      <c r="A51" s="15" t="str">
        <f>Evaluación!A51</f>
        <v>¿Realizó activación de la verificación legal en el sistema en los datos del cliente?</v>
      </c>
      <c r="B51" s="16">
        <v>5</v>
      </c>
    </row>
    <row r="52" spans="1:2" x14ac:dyDescent="0.35">
      <c r="A52" s="15" t="str">
        <f>Evaluación!A52</f>
        <v>¿Realizó activación legal en los resultados del paciente?</v>
      </c>
      <c r="B52" s="16">
        <v>5</v>
      </c>
    </row>
    <row r="53" spans="1:2" x14ac:dyDescent="0.35">
      <c r="A53" s="287" t="str">
        <f>Evaluación!A53</f>
        <v>REVISIÓN DE LA VDP Y BOLETA</v>
      </c>
      <c r="B53" s="288">
        <f>SUM(B55:B61)</f>
        <v>26</v>
      </c>
    </row>
    <row r="54" spans="1:2" x14ac:dyDescent="0.35">
      <c r="A54" s="287"/>
      <c r="B54" s="288"/>
    </row>
    <row r="55" spans="1:2" x14ac:dyDescent="0.35">
      <c r="A55" s="15" t="str">
        <f>Evaluación!A55</f>
        <v>Actualiza los datos de la VDP</v>
      </c>
      <c r="B55" s="16">
        <v>4</v>
      </c>
    </row>
    <row r="56" spans="1:2" ht="48" customHeight="1" x14ac:dyDescent="0.35">
      <c r="A56" s="15" t="str">
        <f>Evaluación!A56</f>
        <v>¿Revisó el monto del saldo de la boleta contra el sistema?</v>
      </c>
      <c r="B56" s="16">
        <v>4</v>
      </c>
    </row>
    <row r="57" spans="1:2" x14ac:dyDescent="0.35">
      <c r="A57" s="15" t="str">
        <f>Evaluación!A57</f>
        <v>¿Verifica que la factura este impresa?</v>
      </c>
      <c r="B57" s="16">
        <v>2</v>
      </c>
    </row>
    <row r="58" spans="1:2" ht="29" x14ac:dyDescent="0.35">
      <c r="A58" s="15" t="str">
        <f>Evaluación!A58</f>
        <v xml:space="preserve">a. Si la factura no está impresa sigue el procedimiento (validar conocimientos) </v>
      </c>
      <c r="B58" s="16">
        <v>3</v>
      </c>
    </row>
    <row r="59" spans="1:2" ht="29" x14ac:dyDescent="0.35">
      <c r="A59" s="15" t="str">
        <f>Evaluación!A59</f>
        <v>¿Verifica que las cuentas al crédito cumplan con las autorizaciones necesarias?</v>
      </c>
      <c r="B59" s="16">
        <v>5</v>
      </c>
    </row>
    <row r="60" spans="1:2" ht="29" x14ac:dyDescent="0.35">
      <c r="A60" s="15" t="str">
        <f>Evaluación!A60</f>
        <v>¿Verificó y colocó la forma de entrega de los resultados del cliente? (Si es E-mail o médico coloca los ganchos en el sistema)</v>
      </c>
      <c r="B60" s="16">
        <v>4</v>
      </c>
    </row>
    <row r="61" spans="1:2" ht="29" x14ac:dyDescent="0.35">
      <c r="A61" s="15" t="str">
        <f>Evaluación!A61</f>
        <v>¿Revisó la sección de notas de la boleta y en el sistema para confirmar si el paciente realizó alguna solicitud especial?</v>
      </c>
      <c r="B61" s="16">
        <v>4</v>
      </c>
    </row>
    <row r="62" spans="1:2" x14ac:dyDescent="0.35">
      <c r="A62" s="287" t="str">
        <f>Evaluación!A62</f>
        <v>OTRAS VERIFICACIONES Y CIERRE DE BARRERA 3</v>
      </c>
      <c r="B62" s="288">
        <f>SUM(B64:B73)</f>
        <v>34</v>
      </c>
    </row>
    <row r="63" spans="1:2" x14ac:dyDescent="0.35">
      <c r="A63" s="287"/>
      <c r="B63" s="288"/>
    </row>
    <row r="64" spans="1:2" ht="29" x14ac:dyDescent="0.35">
      <c r="A64" s="15" t="str">
        <f>Evaluación!A64</f>
        <v>¿Colocó correctamente el día y hora de promesa? Aplica si el archivo tiene 2 referencias.</v>
      </c>
      <c r="B64" s="16">
        <v>3</v>
      </c>
    </row>
    <row r="65" spans="1:3" x14ac:dyDescent="0.35">
      <c r="A65" s="15" t="str">
        <f>Evaluación!A65</f>
        <v>¿Colocó correctamente hora de toma de muestra?</v>
      </c>
      <c r="B65" s="16">
        <v>3</v>
      </c>
    </row>
    <row r="66" spans="1:3" ht="43.5" x14ac:dyDescent="0.35">
      <c r="A66" s="15" t="str">
        <f>Evaluación!A66</f>
        <v xml:space="preserve">Agrega mensaje al Tecnólogo con observaciones relacionadas a las pruebas a realizar (uso de antibióticos, indicación de procedencia de la muestra, etc.) </v>
      </c>
      <c r="B66" s="16">
        <v>4</v>
      </c>
    </row>
    <row r="67" spans="1:3" ht="29" x14ac:dyDescent="0.35">
      <c r="A67" s="15" t="str">
        <f>Evaluación!A67</f>
        <v>Coloca nota cuando el archivo tiene 2 o más referencias asociadas.</v>
      </c>
      <c r="B67" s="16">
        <v>3</v>
      </c>
    </row>
    <row r="68" spans="1:3" ht="29" x14ac:dyDescent="0.35">
      <c r="A68" s="15" t="str">
        <f>Evaluación!A68</f>
        <v xml:space="preserve">Conoce el procedimiento en el caso de encontrar una boleta provisional de una muestra pendiente (validar conocimientos)  </v>
      </c>
      <c r="B68" s="16">
        <v>4</v>
      </c>
    </row>
    <row r="69" spans="1:3" ht="72" customHeight="1" x14ac:dyDescent="0.35">
      <c r="A69" s="15" t="str">
        <f>Evaluación!A69</f>
        <v>¿Colocó nombre del flebotomista en el sistema de acuerdo a lo establecido en el instructivo?</v>
      </c>
      <c r="B69" s="16">
        <v>3</v>
      </c>
    </row>
    <row r="70" spans="1:3" ht="29" x14ac:dyDescent="0.35">
      <c r="A70" s="15" t="str">
        <f>Evaluación!A70</f>
        <v>¿Ordena la papelería de la admisión de acuerdo al orden establecido?</v>
      </c>
      <c r="B70" s="16">
        <v>2</v>
      </c>
    </row>
    <row r="71" spans="1:3" ht="31.5" customHeight="1" x14ac:dyDescent="0.35">
      <c r="A71" s="15" t="str">
        <f>Evaluación!A71</f>
        <v>¿Colocó su nombre al lado del código como responsable de haber efectuado la revisión de la admisión?</v>
      </c>
      <c r="B71" s="16">
        <v>2</v>
      </c>
    </row>
    <row r="72" spans="1:3" ht="31.5" customHeight="1" x14ac:dyDescent="0.35">
      <c r="A72" s="15" t="str">
        <f>Evaluación!A72</f>
        <v>Levantó los servicios no conformes encontrados en el procedimiento de la barrera 3</v>
      </c>
      <c r="B72" s="16">
        <v>5</v>
      </c>
    </row>
    <row r="73" spans="1:3" ht="58" x14ac:dyDescent="0.35">
      <c r="A73" s="15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73" s="16">
        <v>5</v>
      </c>
    </row>
    <row r="77" spans="1:3" ht="15" thickBot="1" x14ac:dyDescent="0.4"/>
    <row r="78" spans="1:3" ht="15" customHeight="1" thickBot="1" x14ac:dyDescent="0.4">
      <c r="A78" s="105" t="s">
        <v>25</v>
      </c>
      <c r="B78" s="105"/>
      <c r="C78" s="105"/>
    </row>
    <row r="79" spans="1:3" ht="16" x14ac:dyDescent="0.35">
      <c r="A79" s="17" t="s">
        <v>26</v>
      </c>
      <c r="B79" s="18" t="s">
        <v>27</v>
      </c>
      <c r="C79" s="19" t="s">
        <v>28</v>
      </c>
    </row>
    <row r="80" spans="1:3" ht="16" x14ac:dyDescent="0.35">
      <c r="A80" s="20" t="str">
        <f>'Resumen Evaluación'!A31</f>
        <v>CLASIFICACIÓN DE ADMISIONES</v>
      </c>
      <c r="B80" s="21">
        <f>B10</f>
        <v>5</v>
      </c>
      <c r="C80" s="22">
        <f t="shared" ref="C80:C87" si="0">B80/$B$88</f>
        <v>2.6178010471204188E-2</v>
      </c>
    </row>
    <row r="81" spans="1:14" ht="16" x14ac:dyDescent="0.35">
      <c r="A81" s="20" t="str">
        <f>'Resumen Evaluación'!A32</f>
        <v>REVISIÓN DE LOS DATOS DEL PACIENTE</v>
      </c>
      <c r="B81" s="21">
        <f>B13</f>
        <v>13</v>
      </c>
      <c r="C81" s="22">
        <f t="shared" si="0"/>
        <v>6.8062827225130892E-2</v>
      </c>
    </row>
    <row r="82" spans="1:14" ht="16" x14ac:dyDescent="0.35">
      <c r="A82" s="20" t="str">
        <f>'Resumen Evaluación'!A33</f>
        <v>REVISIÓN DE SOLICITUD DE EXÁMENES CON ORDEN MÉDICA</v>
      </c>
      <c r="B82" s="21">
        <f>B18</f>
        <v>27</v>
      </c>
      <c r="C82" s="22">
        <f t="shared" si="0"/>
        <v>0.14136125654450263</v>
      </c>
    </row>
    <row r="83" spans="1:14" ht="16" x14ac:dyDescent="0.35">
      <c r="A83" s="20" t="str">
        <f>'Resumen Evaluación'!A34</f>
        <v>REVISIÓN DE BOLETAS CON PROCEDENCIA DE ASEGURADORAS</v>
      </c>
      <c r="B83" s="21">
        <f>B27</f>
        <v>17</v>
      </c>
      <c r="C83" s="22">
        <f t="shared" si="0"/>
        <v>8.9005235602094238E-2</v>
      </c>
    </row>
    <row r="84" spans="1:14" ht="16" x14ac:dyDescent="0.35">
      <c r="A84" s="20" t="str">
        <f>'Resumen Evaluación'!A35</f>
        <v>REVISIÓN DE BOLETAS CON PROCEDENCIA CORPORATIVA</v>
      </c>
      <c r="B84" s="21">
        <f>B33</f>
        <v>40</v>
      </c>
      <c r="C84" s="22">
        <f t="shared" si="0"/>
        <v>0.20942408376963351</v>
      </c>
    </row>
    <row r="85" spans="1:14" ht="16" x14ac:dyDescent="0.35">
      <c r="A85" s="20" t="str">
        <f>'Resumen Evaluación'!A36</f>
        <v>REVISIÓN DE BOLETA PARA TRÁMITE LEGAL</v>
      </c>
      <c r="B85" s="21">
        <f>B45</f>
        <v>29</v>
      </c>
      <c r="C85" s="22">
        <f t="shared" si="0"/>
        <v>0.15183246073298429</v>
      </c>
    </row>
    <row r="86" spans="1:14" ht="16" x14ac:dyDescent="0.35">
      <c r="A86" s="20" t="str">
        <f>'Resumen Evaluación'!A37</f>
        <v>REVISIÓN DE LA VDP Y BOLETA</v>
      </c>
      <c r="B86" s="21">
        <f>B53</f>
        <v>26</v>
      </c>
      <c r="C86" s="22">
        <f t="shared" si="0"/>
        <v>0.13612565445026178</v>
      </c>
    </row>
    <row r="87" spans="1:14" ht="16" x14ac:dyDescent="0.35">
      <c r="A87" s="20" t="str">
        <f>'Resumen Evaluación'!A38</f>
        <v>OTRAS VERIFICACIONES Y CIERRE DE BARRERA 3</v>
      </c>
      <c r="B87" s="21">
        <f>B62</f>
        <v>34</v>
      </c>
      <c r="C87" s="22">
        <f t="shared" si="0"/>
        <v>0.17801047120418848</v>
      </c>
    </row>
    <row r="88" spans="1:14" ht="16" x14ac:dyDescent="0.4">
      <c r="A88" s="23" t="s">
        <v>29</v>
      </c>
      <c r="B88" s="24">
        <f>SUM(B80:B87)</f>
        <v>191</v>
      </c>
      <c r="C88" s="25">
        <f>SUM(C80:C87)</f>
        <v>1</v>
      </c>
    </row>
    <row r="91" spans="1:14" x14ac:dyDescent="0.35">
      <c r="A91" s="26"/>
    </row>
    <row r="92" spans="1:14" x14ac:dyDescent="0.35">
      <c r="A92" s="26"/>
    </row>
    <row r="93" spans="1:14" x14ac:dyDescent="0.35">
      <c r="B93" s="14"/>
      <c r="C93" s="97"/>
    </row>
    <row r="94" spans="1:14" x14ac:dyDescent="0.35">
      <c r="N94" s="102"/>
    </row>
    <row r="95" spans="1:14" x14ac:dyDescent="0.35">
      <c r="J95" s="102"/>
      <c r="N95" s="102"/>
    </row>
    <row r="96" spans="1:14" x14ac:dyDescent="0.35">
      <c r="J96" s="102"/>
      <c r="N96" s="102"/>
    </row>
    <row r="97" spans="10:14" x14ac:dyDescent="0.35">
      <c r="J97" s="102"/>
      <c r="N97" s="102"/>
    </row>
    <row r="98" spans="10:14" x14ac:dyDescent="0.35">
      <c r="J98" s="102"/>
      <c r="N98" s="102"/>
    </row>
    <row r="99" spans="10:14" x14ac:dyDescent="0.35">
      <c r="J99" s="102"/>
      <c r="N99" s="102"/>
    </row>
    <row r="100" spans="10:14" x14ac:dyDescent="0.35">
      <c r="J100" s="102"/>
      <c r="N100" s="102"/>
    </row>
    <row r="101" spans="10:14" x14ac:dyDescent="0.35">
      <c r="J101" s="102"/>
      <c r="N101" s="102"/>
    </row>
    <row r="102" spans="10:14" x14ac:dyDescent="0.35">
      <c r="J102" s="102"/>
      <c r="N102" s="102"/>
    </row>
    <row r="103" spans="10:14" x14ac:dyDescent="0.35">
      <c r="J103" s="102"/>
      <c r="N103" s="102"/>
    </row>
    <row r="104" spans="10:14" x14ac:dyDescent="0.35">
      <c r="J104" s="102"/>
      <c r="N104" s="102"/>
    </row>
    <row r="105" spans="10:14" x14ac:dyDescent="0.35">
      <c r="J105" s="102"/>
    </row>
  </sheetData>
  <sheetProtection algorithmName="SHA-512" hashValue="63IufrxPeoaqb8k4LRwSpeKRK515wQkK2YNmGdLvBCWX3nLREsOF18/fIhU+aUTpAY1yqVivSmOy7d54cojyqg==" saltValue="NGbSaOdmizEjBO8N3JYHdg==" spinCount="100000" sheet="1" objects="1" scenarios="1"/>
  <mergeCells count="17">
    <mergeCell ref="B33:B34"/>
    <mergeCell ref="A33:A34"/>
    <mergeCell ref="A3:D4"/>
    <mergeCell ref="A10:A11"/>
    <mergeCell ref="B10:B11"/>
    <mergeCell ref="A13:A14"/>
    <mergeCell ref="B13:B14"/>
    <mergeCell ref="A18:A19"/>
    <mergeCell ref="B18:B19"/>
    <mergeCell ref="A27:A28"/>
    <mergeCell ref="B27:B28"/>
    <mergeCell ref="A45:A46"/>
    <mergeCell ref="B45:B46"/>
    <mergeCell ref="A53:A54"/>
    <mergeCell ref="B53:B54"/>
    <mergeCell ref="A62:A63"/>
    <mergeCell ref="B62:B63"/>
  </mergeCells>
  <pageMargins left="0.7" right="0.7" top="0.98958333333333337" bottom="0.75" header="0.511811023622047" footer="0.511811023622047"/>
  <pageSetup orientation="portrait" r:id="rId1"/>
  <headerFooter>
    <oddHeader>&amp;L&amp;G</oddHead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45"/>
  <sheetViews>
    <sheetView topLeftCell="A15" zoomScale="80" zoomScaleNormal="80" zoomScalePageLayoutView="70" workbookViewId="0">
      <selection activeCell="G36" sqref="G36"/>
    </sheetView>
  </sheetViews>
  <sheetFormatPr baseColWidth="10" defaultColWidth="10.54296875" defaultRowHeight="14.5" x14ac:dyDescent="0.35"/>
  <cols>
    <col min="1" max="1" width="38.26953125" customWidth="1"/>
    <col min="2" max="2" width="35.81640625" customWidth="1"/>
    <col min="3" max="3" width="16" customWidth="1"/>
    <col min="4" max="4" width="16.453125" customWidth="1"/>
    <col min="5" max="5" width="14.7265625" customWidth="1"/>
    <col min="6" max="6" width="13.7265625" customWidth="1"/>
    <col min="7" max="7" width="40.26953125" customWidth="1"/>
    <col min="8" max="8" width="17" customWidth="1"/>
    <col min="9" max="9" width="14.453125" customWidth="1"/>
  </cols>
  <sheetData>
    <row r="1" spans="1:8" ht="49.5" customHeight="1" x14ac:dyDescent="0.35">
      <c r="A1" s="296" t="s">
        <v>30</v>
      </c>
      <c r="B1" s="297"/>
      <c r="C1" s="297"/>
      <c r="D1" s="297"/>
      <c r="E1" s="297"/>
      <c r="F1" s="297"/>
      <c r="G1" s="297"/>
      <c r="H1" s="297"/>
    </row>
    <row r="2" spans="1:8" ht="15" thickBot="1" x14ac:dyDescent="0.4"/>
    <row r="3" spans="1:8" ht="38.25" customHeight="1" thickBot="1" x14ac:dyDescent="0.45">
      <c r="A3" s="299" t="s">
        <v>32</v>
      </c>
      <c r="B3" s="300"/>
      <c r="C3" s="58"/>
      <c r="F3" s="88" t="s">
        <v>41</v>
      </c>
      <c r="G3" s="89"/>
      <c r="H3" s="90"/>
    </row>
    <row r="4" spans="1:8" ht="19" thickBot="1" x14ac:dyDescent="0.45">
      <c r="A4" s="94" t="s">
        <v>31</v>
      </c>
      <c r="B4" s="60" t="s">
        <v>47</v>
      </c>
      <c r="C4" s="58"/>
      <c r="F4" s="59" t="s">
        <v>31</v>
      </c>
      <c r="G4" s="61" t="s">
        <v>39</v>
      </c>
      <c r="H4" s="62" t="s">
        <v>42</v>
      </c>
    </row>
    <row r="5" spans="1:8" ht="102.75" customHeight="1" x14ac:dyDescent="0.4">
      <c r="A5" s="91">
        <v>1</v>
      </c>
      <c r="B5" s="63" t="str">
        <f>IF(B9="⏰ Evaluando", "⏰ Evaluando", INDEX(A$31:A$38, MATCH(SMALL(D$31:D$38, 1), D$31:D$38, 0)))</f>
        <v>⏰ Evaluando</v>
      </c>
      <c r="C5" s="58"/>
      <c r="F5" s="91">
        <v>1</v>
      </c>
      <c r="G5" s="64" t="str">
        <f>IF($B$9="⏰ Evaluando", "⏰ Evaluando", IF($B$9="", "", 'Base de datos de Item'!D2))</f>
        <v>⏰ Evaluando</v>
      </c>
      <c r="H5" s="65" t="str">
        <f>IF($B$9="⏰ Evaluando", "⏰ Evaluando", IF($B$9="", "", 'Base de datos de Item'!E2))</f>
        <v>⏰ Evaluando</v>
      </c>
    </row>
    <row r="6" spans="1:8" ht="74.25" customHeight="1" x14ac:dyDescent="0.4">
      <c r="A6" s="92">
        <v>2</v>
      </c>
      <c r="B6" s="66" t="str">
        <f>IF(B9="⏰ Evaluando", "⏰ Evaluando", INDEX(A$31:A$38, MATCH(SMALL(D$31:D$38, 2), D$31:D$38, 0)))</f>
        <v>⏰ Evaluando</v>
      </c>
      <c r="C6" s="58"/>
      <c r="F6" s="92">
        <v>2</v>
      </c>
      <c r="G6" s="67" t="str">
        <f>IF($B$9="⏰ Evaluando", "⏰ Evaluando", IF($B$9="", "", 'Base de datos de Item'!D3))</f>
        <v>⏰ Evaluando</v>
      </c>
      <c r="H6" s="68" t="str">
        <f>IF($B$9="⏰ Evaluando", "⏰ Evaluando", IF($B$9="", "", 'Base de datos de Item'!E3))</f>
        <v>⏰ Evaluando</v>
      </c>
    </row>
    <row r="7" spans="1:8" ht="72" customHeight="1" thickBot="1" x14ac:dyDescent="0.45">
      <c r="A7" s="93">
        <v>3</v>
      </c>
      <c r="B7" s="69" t="str">
        <f t="array" ref="B7">IF(B9="⏰ Evaluando", "⏰ Evaluando", INDEX(A$31:A$38, Z32))</f>
        <v>⏰ Evaluando</v>
      </c>
      <c r="C7" s="58"/>
      <c r="F7" s="93">
        <v>3</v>
      </c>
      <c r="G7" s="70" t="str">
        <f>IF($B$9="⏰ Evaluando", "⏰ Evaluando", IF($B$9="", "", 'Base de datos de Item'!D4))</f>
        <v>⏰ Evaluando</v>
      </c>
      <c r="H7" s="71" t="str">
        <f>IF($B$9="⏰ Evaluando", "⏰ Evaluando", IF($B$9="", "", 'Base de datos de Item'!E4))</f>
        <v>⏰ Evaluando</v>
      </c>
    </row>
    <row r="8" spans="1:8" ht="19" thickBot="1" x14ac:dyDescent="0.4">
      <c r="A8" s="27"/>
      <c r="B8" s="28"/>
      <c r="C8" s="29"/>
      <c r="D8" s="29"/>
    </row>
    <row r="9" spans="1:8" ht="21.5" thickBot="1" x14ac:dyDescent="0.55000000000000004">
      <c r="A9" s="30" t="s">
        <v>33</v>
      </c>
      <c r="B9" s="31" t="str">
        <f>IF(B39=0,"",C39/B39)</f>
        <v/>
      </c>
      <c r="C9" s="29"/>
      <c r="D9" s="29"/>
      <c r="E9" s="29"/>
    </row>
    <row r="10" spans="1:8" ht="21" x14ac:dyDescent="0.5">
      <c r="A10" s="100"/>
      <c r="B10" s="101"/>
      <c r="C10" s="29"/>
      <c r="D10" s="29"/>
      <c r="E10" s="29"/>
    </row>
    <row r="11" spans="1:8" ht="21" x14ac:dyDescent="0.5">
      <c r="A11" s="100"/>
      <c r="B11" s="101"/>
      <c r="C11" s="29"/>
      <c r="D11" s="29"/>
      <c r="E11" s="29"/>
    </row>
    <row r="12" spans="1:8" ht="21" x14ac:dyDescent="0.5">
      <c r="A12" s="100"/>
      <c r="B12" s="101"/>
      <c r="C12" s="29"/>
      <c r="D12" s="29"/>
      <c r="E12" s="29"/>
    </row>
    <row r="13" spans="1:8" ht="21" x14ac:dyDescent="0.5">
      <c r="A13" s="100"/>
      <c r="B13" s="101"/>
      <c r="C13" s="29"/>
      <c r="D13" s="29"/>
      <c r="E13" s="29"/>
    </row>
    <row r="14" spans="1:8" ht="21" x14ac:dyDescent="0.5">
      <c r="A14" s="100"/>
      <c r="B14" s="101"/>
      <c r="C14" s="29"/>
      <c r="D14" s="29"/>
      <c r="E14" s="29"/>
    </row>
    <row r="15" spans="1:8" ht="21" x14ac:dyDescent="0.5">
      <c r="A15" s="100"/>
      <c r="B15" s="101"/>
      <c r="C15" s="29"/>
      <c r="D15" s="29"/>
      <c r="E15" s="29"/>
    </row>
    <row r="16" spans="1:8" ht="21" x14ac:dyDescent="0.5">
      <c r="A16" s="100"/>
      <c r="B16" s="101"/>
      <c r="C16" s="29"/>
      <c r="D16" s="29"/>
      <c r="E16" s="29"/>
    </row>
    <row r="17" spans="1:26" ht="21" x14ac:dyDescent="0.5">
      <c r="A17" s="100"/>
      <c r="B17" s="101"/>
      <c r="C17" s="29"/>
      <c r="D17" s="29"/>
      <c r="E17" s="29"/>
    </row>
    <row r="18" spans="1:26" ht="21" x14ac:dyDescent="0.5">
      <c r="A18" s="100"/>
      <c r="B18" s="101"/>
      <c r="C18" s="29"/>
      <c r="D18" s="29"/>
      <c r="E18" s="29"/>
    </row>
    <row r="19" spans="1:26" ht="21" x14ac:dyDescent="0.5">
      <c r="A19" s="100"/>
      <c r="B19" s="101"/>
      <c r="C19" s="29"/>
      <c r="D19" s="29"/>
      <c r="E19" s="29"/>
    </row>
    <row r="20" spans="1:26" ht="21" x14ac:dyDescent="0.5">
      <c r="A20" s="100"/>
      <c r="B20" s="101"/>
      <c r="C20" s="29"/>
      <c r="D20" s="29"/>
      <c r="E20" s="29"/>
    </row>
    <row r="21" spans="1:26" ht="21" x14ac:dyDescent="0.5">
      <c r="A21" s="100"/>
      <c r="B21" s="101"/>
      <c r="C21" s="29"/>
      <c r="D21" s="29"/>
      <c r="E21" s="29"/>
    </row>
    <row r="22" spans="1:26" ht="21" x14ac:dyDescent="0.5">
      <c r="A22" s="100"/>
      <c r="B22" s="101"/>
      <c r="C22" s="29"/>
      <c r="D22" s="29"/>
      <c r="E22" s="29"/>
    </row>
    <row r="23" spans="1:26" ht="21" x14ac:dyDescent="0.5">
      <c r="A23" s="100"/>
      <c r="B23" s="101"/>
      <c r="C23" s="29"/>
      <c r="D23" s="29"/>
      <c r="E23" s="29"/>
    </row>
    <row r="24" spans="1:26" ht="21" x14ac:dyDescent="0.5">
      <c r="A24" s="100"/>
      <c r="B24" s="101"/>
      <c r="C24" s="29"/>
      <c r="D24" s="29"/>
      <c r="E24" s="29"/>
    </row>
    <row r="25" spans="1:26" ht="21" x14ac:dyDescent="0.5">
      <c r="A25" s="100"/>
      <c r="B25" s="101"/>
      <c r="C25" s="29"/>
      <c r="D25" s="29"/>
      <c r="E25" s="29"/>
    </row>
    <row r="26" spans="1:26" ht="21" x14ac:dyDescent="0.5">
      <c r="A26" s="100"/>
      <c r="B26" s="101"/>
      <c r="C26" s="29"/>
      <c r="D26" s="29"/>
      <c r="E26" s="29"/>
    </row>
    <row r="27" spans="1:26" ht="21" x14ac:dyDescent="0.5">
      <c r="A27" s="100"/>
      <c r="B27" s="101"/>
      <c r="C27" s="29"/>
      <c r="D27" s="29"/>
      <c r="E27" s="29"/>
    </row>
    <row r="28" spans="1:26" ht="15" thickBot="1" x14ac:dyDescent="0.4">
      <c r="A28" s="3"/>
      <c r="B28" s="3"/>
      <c r="C28" s="29"/>
      <c r="D28" s="29"/>
    </row>
    <row r="29" spans="1:26" ht="24" thickBot="1" x14ac:dyDescent="0.6">
      <c r="A29" s="51" t="s">
        <v>43</v>
      </c>
      <c r="B29" s="29"/>
      <c r="C29" s="29"/>
      <c r="D29" s="29"/>
      <c r="M29" t="e">
        <f>$G31&gt;=SMALL($D$31:$D$38,3)</f>
        <v>#NUM!</v>
      </c>
    </row>
    <row r="30" spans="1:26" ht="29.5" thickBot="1" x14ac:dyDescent="0.4">
      <c r="A30" s="72" t="s">
        <v>26</v>
      </c>
      <c r="B30" s="73" t="s">
        <v>20</v>
      </c>
      <c r="C30" s="74" t="s">
        <v>21</v>
      </c>
      <c r="D30" s="75" t="s">
        <v>34</v>
      </c>
      <c r="E30" s="76" t="s">
        <v>35</v>
      </c>
      <c r="F30" s="77" t="s">
        <v>6</v>
      </c>
      <c r="G30" s="78" t="s">
        <v>36</v>
      </c>
      <c r="H30" s="79" t="s">
        <v>37</v>
      </c>
      <c r="V30" t="s">
        <v>8</v>
      </c>
      <c r="W30" s="3">
        <v>2</v>
      </c>
      <c r="X30" s="3">
        <v>3</v>
      </c>
      <c r="Z30" s="50" t="e">
        <f>SMALL(D$31:D$38,3)</f>
        <v>#NUM!</v>
      </c>
    </row>
    <row r="31" spans="1:26" ht="16" x14ac:dyDescent="0.35">
      <c r="A31" s="32" t="str">
        <f>Evaluación!A11</f>
        <v>CLASIFICACIÓN DE ADMISIONES</v>
      </c>
      <c r="B31" s="33">
        <f>Evaluación!B103</f>
        <v/>
      </c>
      <c r="C31" s="34" t="str">
        <f>Evaluación!H103</f>
        <v/>
      </c>
      <c r="D31" s="35" t="str">
        <f>IF(AND(ISNUMBER(B31),ISNUMBER(C31),B31&gt;0),C31/B31,"")</f>
        <v/>
      </c>
      <c r="E31" s="36">
        <f>IF(AND(ISNUMBER(B31),$B$39&gt;0),B31/$B$39,0)</f>
        <v/>
      </c>
      <c r="F31" s="37" t="str">
        <f>IF(AND(ISNUMBER(C31),$B$39&gt;0),C31/$B$39,0)</f>
        <v/>
      </c>
      <c r="G31" s="80" t="str">
        <f>IF(AND(ISNUMBER(B31),ISNUMBER(C31)),B31-C31,"")</f>
        <v/>
      </c>
      <c r="H31" s="81" t="str">
        <f>IF(AND(ISNUMBER(E31),ISNUMBER(F31)),E31-F31,"")</f>
        <v/>
      </c>
      <c r="V31" t="s">
        <v>38</v>
      </c>
      <c r="W31" s="3">
        <v>1</v>
      </c>
      <c r="X31" s="3">
        <v>2</v>
      </c>
      <c r="Z31" s="50"/>
    </row>
    <row r="32" spans="1:26" ht="16" x14ac:dyDescent="0.35">
      <c r="A32" s="38" t="str">
        <f>Evaluación!A13</f>
        <v>REVISIÓN DE LOS DATOS DEL PACIENTE</v>
      </c>
      <c r="B32" s="39">
        <f>Evaluación!B104</f>
        <v/>
      </c>
      <c r="C32" s="34" t="str">
        <f>Evaluación!H104</f>
        <v/>
      </c>
      <c r="D32" s="35" t="str">
        <f>IF(AND(ISNUMBER(B32),ISNUMBER(C32),B32&gt;0),C32/B32,"")</f>
        <v/>
      </c>
      <c r="E32" s="40">
        <f>IF(AND(ISNUMBER(B32),$B$39&gt;0),B32/$B$39,0)</f>
        <v/>
      </c>
      <c r="F32" s="41" t="str">
        <f>IF(AND(ISNUMBER(C32),$B$39&gt;0),C32/$B$39,0)</f>
        <v/>
      </c>
      <c r="G32" s="80" t="str">
        <f>IF(AND(ISNUMBER(B32),ISNUMBER(C32)),B32-C32,"")</f>
        <v/>
      </c>
      <c r="H32" s="81" t="str">
        <f>IF(AND(ISNUMBER(E32),ISNUMBER(F32)),E32-F32,"")</f>
        <v/>
      </c>
      <c r="V32" t="s">
        <v>9</v>
      </c>
      <c r="W32" s="3">
        <v>0</v>
      </c>
      <c r="X32" s="3">
        <v>1</v>
      </c>
      <c r="Z32" t="e">
        <f t="array" ref="Z32">MATCH(1, (D$31:D$38=Z30)*(G$31:G$38=MIN(IF(D$31:D$38=Z30, G$31:G$38))), 0)</f>
        <v>#N/A</v>
      </c>
    </row>
    <row r="33" spans="1:23" ht="16" x14ac:dyDescent="0.35">
      <c r="A33" s="38" t="str">
        <f>Evaluación!A18</f>
        <v>REVISIÓN DE SOLICITUD DE EXÁMENES CON ORDEN MÉDICA</v>
      </c>
      <c r="B33" s="39">
        <f>Evaluación!B105</f>
        <v/>
      </c>
      <c r="C33" s="34" t="str">
        <f>Evaluación!H105</f>
        <v/>
      </c>
      <c r="D33" s="35" t="str">
        <f>IF(AND(ISNUMBER(B33),ISNUMBER(C33),B33&gt;0),C33/B33,"")</f>
        <v/>
      </c>
      <c r="E33" s="40">
        <f>IF(AND(ISNUMBER(B33),$B$39&gt;0),B33/$B$39,0)</f>
        <v/>
      </c>
      <c r="F33" s="41" t="str">
        <f>IF(AND(ISNUMBER(C33),$B$39&gt;0),C33/$B$39,0)</f>
        <v/>
      </c>
      <c r="G33" s="80" t="str">
        <f>IF(AND(ISNUMBER(B33),ISNUMBER(C33)),B33-C33,"")</f>
        <v/>
      </c>
      <c r="H33" s="81" t="str">
        <f>IF(AND(ISNUMBER(E33),ISNUMBER(F33)),E33-F33,"")</f>
        <v/>
      </c>
      <c r="V33" t="s">
        <v>50</v>
      </c>
    </row>
    <row r="34" spans="1:23" ht="16" x14ac:dyDescent="0.35">
      <c r="A34" s="38" t="str">
        <f>Evaluación!A27</f>
        <v>REVISIÓN DE BOLETAS CON PROCEDENCIA DE ASEGURADORAS</v>
      </c>
      <c r="B34" s="39">
        <f>Evaluación!B106</f>
        <v/>
      </c>
      <c r="C34" s="34" t="str">
        <f>Evaluación!H106</f>
        <v/>
      </c>
      <c r="D34" s="35" t="str">
        <f>IF(AND(ISNUMBER(B34),ISNUMBER(C34),B34&gt;0),C34/B34,"")</f>
        <v/>
      </c>
      <c r="E34" s="40">
        <f>IF(AND(ISNUMBER(B34),$B$39&gt;0),B34/$B$39,0)</f>
        <v/>
      </c>
      <c r="F34" s="41" t="str">
        <f>IF(AND(ISNUMBER(C34),$B$39&gt;0),C34/$B$39,0)</f>
        <v/>
      </c>
      <c r="G34" s="80" t="str">
        <f>IF(AND(ISNUMBER(B34),ISNUMBER(C34)),B34-C34,"")</f>
        <v/>
      </c>
      <c r="H34" s="81" t="str">
        <f>IF(AND(ISNUMBER(E34),ISNUMBER(F34)),E34-F34,"")</f>
        <v/>
      </c>
    </row>
    <row r="35" spans="1:23" ht="16" x14ac:dyDescent="0.35">
      <c r="A35" s="38" t="str">
        <f>Evaluación!A33</f>
        <v>REVISIÓN DE BOLETAS CON PROCEDENCIA CORPORATIVA</v>
      </c>
      <c r="B35" s="39">
        <f>Evaluación!B107</f>
        <v/>
      </c>
      <c r="C35" s="34" t="str">
        <f>Evaluación!H107</f>
        <v/>
      </c>
      <c r="D35" s="35" t="str">
        <f>IF(AND(ISNUMBER(B35),ISNUMBER(C35),B35&gt;0),C35/B35,"")</f>
        <v/>
      </c>
      <c r="E35" s="40">
        <f>IF(AND(ISNUMBER(B35),$B$39&gt;0),B35/$B$39,0)</f>
        <v/>
      </c>
      <c r="F35" s="41" t="str">
        <f>IF(AND(ISNUMBER(C35),$B$39&gt;0),C35/$B$39,0)</f>
        <v/>
      </c>
      <c r="G35" s="80" t="str">
        <f>IF(AND(ISNUMBER(B35),ISNUMBER(C35)),B35-C35,"")</f>
        <v/>
      </c>
      <c r="H35" s="81" t="str">
        <f>IF(AND(ISNUMBER(E35),ISNUMBER(F35)),E35-F35,"")</f>
        <v/>
      </c>
    </row>
    <row r="36" spans="1:23" ht="16" x14ac:dyDescent="0.35">
      <c r="A36" s="38" t="str">
        <f>Evaluación!A45</f>
        <v>REVISIÓN DE BOLETA PARA TRÁMITE LEGAL</v>
      </c>
      <c r="B36" s="39">
        <f>Evaluación!B108</f>
        <v/>
      </c>
      <c r="C36" s="34" t="str">
        <f>Evaluación!H108</f>
        <v/>
      </c>
      <c r="D36" s="35" t="str">
        <f>IF(AND(ISNUMBER(B36),ISNUMBER(C36),B36&gt;0),C36/B36,"")</f>
        <v/>
      </c>
      <c r="E36" s="40">
        <f>IF(AND(ISNUMBER(B36),$B$39&gt;0),B36/$B$39,0)</f>
        <v/>
      </c>
      <c r="F36" s="41" t="str">
        <f>IF(AND(ISNUMBER(C36),$B$39&gt;0),C36/$B$39,0)</f>
        <v/>
      </c>
      <c r="G36" s="80" t="str">
        <f>IF(AND(ISNUMBER(B36),ISNUMBER(C36)),B36-C36,"")</f>
        <v/>
      </c>
      <c r="H36" s="81" t="str">
        <f>IF(AND(ISNUMBER(E36),ISNUMBER(F36)),E36-F36,"")</f>
        <v/>
      </c>
    </row>
    <row r="37" spans="1:23" ht="16" x14ac:dyDescent="0.4">
      <c r="A37" s="42" t="str">
        <f>Evaluación!A53</f>
        <v>REVISIÓN DE LA VDP Y BOLETA</v>
      </c>
      <c r="B37" s="39">
        <f>Evaluación!B109</f>
        <v/>
      </c>
      <c r="C37" s="34" t="str">
        <f>Evaluación!H109</f>
        <v/>
      </c>
      <c r="D37" s="35" t="str">
        <f>IF(AND(ISNUMBER(B37),ISNUMBER(C37),B37&gt;0),C37/B37,"")</f>
        <v/>
      </c>
      <c r="E37" s="40">
        <f>IF(AND(ISNUMBER(B37),$B$39&gt;0),B37/$B$39,0)</f>
        <v/>
      </c>
      <c r="F37" s="41" t="str">
        <f>IF(AND(ISNUMBER(C37),$B$39&gt;0),C37/$B$39,0)</f>
        <v/>
      </c>
      <c r="G37" s="80" t="str">
        <f>IF(AND(ISNUMBER(B37),ISNUMBER(C37)),B37-C37,"")</f>
        <v/>
      </c>
      <c r="H37" s="81" t="str">
        <f>IF(AND(ISNUMBER(E37),ISNUMBER(F37)),E37-F37,"")</f>
        <v/>
      </c>
    </row>
    <row r="38" spans="1:23" ht="16.5" thickBot="1" x14ac:dyDescent="0.45">
      <c r="A38" s="43" t="str">
        <f>Evaluación!A62</f>
        <v>OTRAS VERIFICACIONES Y CIERRE DE BARRERA 3</v>
      </c>
      <c r="B38" s="39">
        <f>Evaluación!B110</f>
        <v/>
      </c>
      <c r="C38" s="34" t="str">
        <f>Evaluación!H110</f>
        <v/>
      </c>
      <c r="D38" s="35" t="str">
        <f>IF(AND(ISNUMBER(B38),ISNUMBER(C38),B38&gt;0),C38/B38,"")</f>
        <v/>
      </c>
      <c r="E38" s="40">
        <f>IF(AND(ISNUMBER(B38),$B$39&gt;0),B38/$B$39,0)</f>
        <v/>
      </c>
      <c r="F38" s="41" t="str">
        <f>IF(AND(ISNUMBER(C38),$B$39&gt;0),C38/$B$39,0)</f>
        <v/>
      </c>
      <c r="G38" s="80" t="str">
        <f>IF(AND(ISNUMBER(B38),ISNUMBER(C38)),B38-C38,"")</f>
        <v/>
      </c>
      <c r="H38" s="81" t="str">
        <f>IF(AND(ISNUMBER(E38),ISNUMBER(F38)),E38-F38,"")</f>
        <v/>
      </c>
    </row>
    <row r="39" spans="1:23" ht="16.5" thickBot="1" x14ac:dyDescent="0.45">
      <c r="A39" s="44" t="s">
        <v>29</v>
      </c>
      <c r="B39" s="45">
        <f>SUM(B31:B38)</f>
        <v/>
      </c>
      <c r="C39" s="46" t="str">
        <f>SUM(C31:C38)</f>
        <v/>
      </c>
      <c r="D39" s="47" t="str">
        <f>IF(B39&gt;0,C39/B39,0)</f>
        <v/>
      </c>
      <c r="E39" s="48">
        <f>IF(B39&gt;0,1,0)</f>
        <v/>
      </c>
      <c r="F39" s="49" t="str">
        <f>IF(B39&gt;0,C39/B39,0)</f>
        <v/>
      </c>
      <c r="G39" s="82" t="str">
        <f>B39-C39</f>
        <v/>
      </c>
      <c r="H39" s="49" t="str">
        <f>E39-F39</f>
        <v/>
      </c>
    </row>
    <row r="40" spans="1:23" ht="16.5" thickBot="1" x14ac:dyDescent="0.45">
      <c r="A40" s="83"/>
      <c r="B40" s="84"/>
      <c r="C40" s="84"/>
      <c r="D40" s="85"/>
      <c r="E40" s="85"/>
      <c r="F40" s="85"/>
      <c r="G40" s="86"/>
      <c r="H40" s="87"/>
    </row>
    <row r="41" spans="1:23" ht="21.5" thickBot="1" x14ac:dyDescent="0.55000000000000004">
      <c r="A41" s="55" t="s">
        <v>46</v>
      </c>
      <c r="U41" s="98"/>
      <c r="V41" s="298"/>
      <c r="W41" s="298"/>
    </row>
    <row r="42" spans="1:23" x14ac:dyDescent="0.35">
      <c r="A42" s="54"/>
      <c r="B42" s="52" t="s">
        <v>44</v>
      </c>
      <c r="U42" s="98"/>
      <c r="V42" s="99"/>
      <c r="W42" s="99"/>
    </row>
    <row r="43" spans="1:23" x14ac:dyDescent="0.35">
      <c r="A43" s="53"/>
      <c r="B43" s="52" t="s">
        <v>45</v>
      </c>
      <c r="U43" s="98"/>
      <c r="V43" s="99"/>
      <c r="W43" s="99"/>
    </row>
    <row r="44" spans="1:23" x14ac:dyDescent="0.35">
      <c r="U44" s="98"/>
      <c r="V44" s="99"/>
      <c r="W44" s="99"/>
    </row>
    <row r="45" spans="1:23" x14ac:dyDescent="0.35">
      <c r="U45" s="98"/>
      <c r="V45" s="99"/>
      <c r="W45" s="99"/>
    </row>
  </sheetData>
  <sheetProtection algorithmName="SHA-512" hashValue="rW5CVCNSNkUj3BgAXJg218z9BorbyZurefe6ymO52+DZP3q7ZtkUfdkulooPRp1o24sHiLAk+clV5LO3zi/KYA==" saltValue="3nZeQ2+LopxqF/dTS8qQuw==" spinCount="100000" sheet="1" objects="1" scenarios="1"/>
  <mergeCells count="3">
    <mergeCell ref="A1:H1"/>
    <mergeCell ref="V41:W41"/>
    <mergeCell ref="A3:B3"/>
  </mergeCells>
  <conditionalFormatting sqref="A31:H38">
    <cfRule type="expression" dxfId="1" priority="4">
      <formula>$G31=MAX($G$31:$G$38)</formula>
    </cfRule>
    <cfRule type="expression" dxfId="0" priority="5">
      <formula>$G31&gt;=SMALL($D$31:$D$38,3)</formula>
    </cfRule>
  </conditionalFormatting>
  <pageMargins left="0.7" right="0.7" top="0.75" bottom="0.75" header="0.511811023622047" footer="0.511811023622047"/>
  <pageSetup orientation="portrait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CDE8D-AD7B-4497-8B00-F68684D481B5}">
  <dimension ref="A1:J49"/>
  <sheetViews>
    <sheetView workbookViewId="0">
      <selection activeCell="A40" sqref="A40:XFD41"/>
    </sheetView>
  </sheetViews>
  <sheetFormatPr baseColWidth="10" defaultColWidth="11.453125" defaultRowHeight="14.5" x14ac:dyDescent="0.35"/>
  <cols>
    <col min="1" max="1" width="60" style="12" customWidth="1"/>
    <col min="2" max="3" width="11.453125" style="14"/>
    <col min="4" max="4" width="68" style="14" customWidth="1"/>
    <col min="5" max="8" width="11.453125" style="14"/>
    <col min="9" max="9" width="55.54296875" style="14" bestFit="1" customWidth="1"/>
    <col min="10" max="10" width="11.453125" style="96"/>
    <col min="11" max="16384" width="11.453125" style="14"/>
  </cols>
  <sheetData>
    <row r="1" spans="1:10" x14ac:dyDescent="0.35">
      <c r="A1" s="12" t="s">
        <v>26</v>
      </c>
      <c r="B1" s="14" t="s">
        <v>40</v>
      </c>
      <c r="I1" s="14" t="s">
        <v>26</v>
      </c>
      <c r="J1" s="97" t="s">
        <v>6</v>
      </c>
    </row>
    <row r="2" spans="1:10" ht="48" customHeight="1" x14ac:dyDescent="0.35">
      <c r="A2" s="12" t="str">
        <f>Evaluación!A12</f>
        <v>¿Realiza clasificación de las admisiones según el orden establecido?
ORDEN ESTABLECIDO:
Urgentes
Promesa del día
Promesa futuras
POSTERIORMENTE REVISA: 
Urgentes, pruebas de HIV, antidoping y alcoholemia
Con orden médica
Sin orden médica</v>
      </c>
      <c r="B2" s="14" t="str">
        <f>Evaluación!N12</f>
        <v/>
      </c>
      <c r="D2" s="12" t="e" cm="1">
        <f t="array" ref="D2">INDEX(A:A, MATCH(1, (B:B=LARGE(B:B,1))*(COUNTIF($D$1:D1, A:A)=0), 0))</f>
        <v>#N/A</v>
      </c>
      <c r="E2" s="14" t="str">
        <f>IFERROR(LARGE(B:B,1), "")</f>
        <v/>
      </c>
      <c r="I2" s="14" t="e" cm="1">
        <f t="array" ref="I2">INDEX('Resumen Evaluación'!$A$30:$A$38, MATCH(1, ('Resumen Evaluación'!$D$30:$D$38=SMALL('Resumen Evaluación'!$D$30:$D$38,1))*( COUNTIF($I$1:I1,'Resumen Evaluación'!$A$30:$A$38)=0), 0))</f>
        <v>#N/A</v>
      </c>
      <c r="J2" s="96" t="str">
        <f>IFERROR(SMALL('Resumen Evaluación'!$D$31:$D$38,1), "")</f>
        <v/>
      </c>
    </row>
    <row r="3" spans="1:10" x14ac:dyDescent="0.35">
      <c r="A3" s="12" t="str">
        <f>Evaluación!A15</f>
        <v>Sexo colocado correctamente</v>
      </c>
      <c r="B3" s="14" t="str">
        <f>Evaluación!N15</f>
        <v/>
      </c>
      <c r="D3" s="12" t="e" cm="1">
        <f t="array" ref="D3">INDEX(A:A, MATCH(1, (B:B=LARGE(B:B,2))*(COUNTIF($D$1:D2, A:A)=0), 0))</f>
        <v>#N/A</v>
      </c>
      <c r="E3" s="14" t="str">
        <f>IFERROR(LARGE(B:B,2), "")</f>
        <v/>
      </c>
      <c r="I3" s="14" t="e" cm="1">
        <f t="array" ref="I3">INDEX('Resumen Evaluación'!$A$30:$A$38, MATCH(1, ('Resumen Evaluación'!$D$30:$D$38=SMALL('Resumen Evaluación'!$D$30:$D$38,2))*( COUNTIF($I$1:I2,'Resumen Evaluación'!$A$30:$A$38)=0), 0))</f>
        <v>#N/A</v>
      </c>
      <c r="J3" s="96" t="str">
        <f>IFERROR(SMALL('Resumen Evaluación'!$D$31:$D$38,2), "")</f>
        <v/>
      </c>
    </row>
    <row r="4" spans="1:10" x14ac:dyDescent="0.35">
      <c r="A4" s="12" t="str">
        <f>Evaluación!A16</f>
        <v>Verifica si la foto coincide con la edad</v>
      </c>
      <c r="B4" s="14" t="str">
        <f>Evaluación!N16</f>
        <v/>
      </c>
      <c r="D4" s="12" t="e" cm="1">
        <f t="array" ref="D4">INDEX(A:A, MATCH(1, (B:B=LARGE(B:B,3))*(COUNTIF($D$1:D3, A:A)=0), 0))</f>
        <v>#N/A</v>
      </c>
      <c r="E4" s="14" t="str">
        <f>IFERROR(LARGE(B:B,3), "")</f>
        <v/>
      </c>
      <c r="I4" s="14" t="e" cm="1">
        <f t="array" ref="I4">INDEX('Resumen Evaluación'!$A$30:$A$38, MATCH(1, ('Resumen Evaluación'!$D$30:$D$38=SMALL('Resumen Evaluación'!$D$30:$D$38,3))*( COUNTIF($I$1:I3,'Resumen Evaluación'!$A$30:$A$38)=0), 0))</f>
        <v>#N/A</v>
      </c>
      <c r="J4" s="96" t="str">
        <f>IFERROR(SMALL('Resumen Evaluación'!$D$31:$D$38,3), "")</f>
        <v/>
      </c>
    </row>
    <row r="5" spans="1:10" x14ac:dyDescent="0.35">
      <c r="A5" s="12" t="str">
        <f>Evaluación!A17</f>
        <v>Si es niña o niño verifica el criterio establecido</v>
      </c>
      <c r="B5" s="14" t="str">
        <f>Evaluación!N17</f>
        <v/>
      </c>
      <c r="I5" s="14" t="e" cm="1">
        <f t="array" ref="I5">INDEX('Resumen Evaluación'!$A$30:$A$38, MATCH(1, ('Resumen Evaluación'!$D$30:$D$38=SMALL('Resumen Evaluación'!$D$30:$D$38,4))*( COUNTIF($I$1:I4,'Resumen Evaluación'!$A$30:$A$38)=0), 0))</f>
        <v>#N/A</v>
      </c>
      <c r="J5" s="96" t="str">
        <f>IFERROR(SMALL('Resumen Evaluación'!$D$31:$D$38,4), "")</f>
        <v/>
      </c>
    </row>
    <row r="6" spans="1:10" ht="29" x14ac:dyDescent="0.35">
      <c r="A6" s="12" t="str">
        <f>Evaluación!A20</f>
        <v>Revisa nombre del paciente de la boleta contra el nombre en la orden médica.</v>
      </c>
      <c r="B6" s="14" t="str">
        <f>Evaluación!N20</f>
        <v/>
      </c>
      <c r="I6" s="14" t="e" cm="1">
        <f t="array" ref="I6">INDEX('Resumen Evaluación'!$A$30:$A$38, MATCH(1, ('Resumen Evaluación'!$D$30:$D$38=SMALL('Resumen Evaluación'!$D$30:$D$38,5))*( COUNTIF($I$1:I5,'Resumen Evaluación'!$A$30:$A$38)=0), 0))</f>
        <v>#N/A</v>
      </c>
      <c r="J6" s="96" t="str">
        <f>IFERROR(SMALL('Resumen Evaluación'!$D$31:$D$38,5), "")</f>
        <v/>
      </c>
    </row>
    <row r="7" spans="1:10" x14ac:dyDescent="0.35">
      <c r="A7" s="12" t="str">
        <f>Evaluación!A21</f>
        <v xml:space="preserve">Verifica que se coloco el nombre del médico </v>
      </c>
      <c r="B7" s="14" t="str">
        <f>Evaluación!N21</f>
        <v/>
      </c>
    </row>
    <row r="8" spans="1:10" x14ac:dyDescent="0.35">
      <c r="A8" s="12" t="str">
        <f>Evaluación!A22</f>
        <v>Sigue procedimiento de agregar al médico sino se colocó</v>
      </c>
      <c r="B8" s="14" t="str">
        <f>Evaluación!N22</f>
        <v/>
      </c>
    </row>
    <row r="9" spans="1:10" x14ac:dyDescent="0.35">
      <c r="A9" s="12" t="str">
        <f>Evaluación!A23</f>
        <v>Corrige nombre de médico (Si esta incorrecto)</v>
      </c>
      <c r="B9" s="14" t="str">
        <f>Evaluación!N23</f>
        <v/>
      </c>
    </row>
    <row r="10" spans="1:10" ht="29" x14ac:dyDescent="0.35">
      <c r="A10" s="12" t="str">
        <f>Evaluación!A24</f>
        <v xml:space="preserve">Realiza médico por prueba si la admisión tiene más de una orden médica o si amerita se realice (consultar en que casos se hace) </v>
      </c>
      <c r="B10" s="14" t="str">
        <f>Evaluación!N24</f>
        <v/>
      </c>
    </row>
    <row r="11" spans="1:10" x14ac:dyDescent="0.35">
      <c r="A11" s="12" t="str">
        <f>Evaluación!A25</f>
        <v xml:space="preserve">Si no aparece el médico solicita se agregue al coordinador administrativo </v>
      </c>
      <c r="B11" s="14" t="str">
        <f>Evaluación!N25</f>
        <v/>
      </c>
    </row>
    <row r="12" spans="1:10" x14ac:dyDescent="0.35">
      <c r="A12" s="12" t="str">
        <f>Evaluación!A26</f>
        <v>Firma en R.V.O.M.</v>
      </c>
      <c r="B12" s="14" t="str">
        <f>Evaluación!N26</f>
        <v/>
      </c>
    </row>
    <row r="13" spans="1:10" ht="29" x14ac:dyDescent="0.35">
      <c r="A13" s="12" t="str">
        <f>Evaluación!A29</f>
        <v>Verificar que se haya subido a la herramienta 19 la verificación de la cobertura de la póliza que se realiza a través de la página web</v>
      </c>
      <c r="B13" s="14" t="str">
        <f>Evaluación!N29</f>
        <v/>
      </c>
      <c r="I13" s="14" t="e" cm="1">
        <f t="array" ref="I13">INDEX('Resumen Evaluación'!$A$30:$A$38, MATCH(1, ('Resumen Evaluación'!$D$30:$D$38=SMALL('Resumen Evaluación'!$D$30:$D$38,6))*( COUNTIF($I$1:I6,'Resumen Evaluación'!$A$30:$A$38)=0), 0))</f>
        <v>#N/A</v>
      </c>
      <c r="J13" s="96" t="str">
        <f>IFERROR(SMALL('Resumen Evaluación'!$D$31:$D$38,6), "")</f>
        <v/>
      </c>
    </row>
    <row r="14" spans="1:10" ht="29" x14ac:dyDescent="0.35">
      <c r="A14" s="12" t="str">
        <f>Evaluación!A30</f>
        <v>Garantiza la cobertura de la póliza en aquellas aseguradoras que no tienen verificación de la póliza por la web, copia del carnet del asegurado</v>
      </c>
      <c r="B14" s="14" t="str">
        <f>Evaluación!N30</f>
        <v/>
      </c>
      <c r="I14" s="14" t="e" cm="1">
        <f t="array" ref="I14">INDEX('Resumen Evaluación'!$A$30:$A$38, MATCH(1, ('Resumen Evaluación'!$D$30:$D$38=SMALL('Resumen Evaluación'!$D$30:$D$38,7))*( COUNTIF($I$1:I13,'Resumen Evaluación'!$A$30:$A$38)=0), 0))</f>
        <v>#N/A</v>
      </c>
      <c r="J14" s="96" t="str">
        <f>IFERROR(SMALL('Resumen Evaluación'!$D$31:$D$38,7), "")</f>
        <v/>
      </c>
    </row>
    <row r="15" spans="1:10" ht="29" x14ac:dyDescent="0.35">
      <c r="A15" s="12" t="str">
        <f>Evaluación!A31</f>
        <v xml:space="preserve">Revisar que el adjunto corresponda al paciente, de no encontrarla hacer la consulta con el facturador </v>
      </c>
      <c r="B15" s="14" t="str">
        <f>Evaluación!N31</f>
        <v/>
      </c>
      <c r="I15" s="14" t="e" cm="1">
        <f t="array" ref="I15">INDEX('Resumen Evaluación'!$A$30:$A$38, MATCH(1, ('Resumen Evaluación'!$D$30:$D$38=SMALL('Resumen Evaluación'!$D$30:$D$38,8))*( COUNTIF($I$1:I14,'Resumen Evaluación'!$A$30:$A$38)=0), 0))</f>
        <v>#N/A</v>
      </c>
      <c r="J15" s="96" t="str">
        <f>IFERROR(SMALL('Resumen Evaluación'!$D$31:$D$38,8), "")</f>
        <v/>
      </c>
    </row>
    <row r="16" spans="1:10" x14ac:dyDescent="0.35">
      <c r="A16" s="12" t="str">
        <f>Evaluación!A32</f>
        <v xml:space="preserve">Revisar que el copago y número de póliza sea correcto </v>
      </c>
      <c r="B16" s="14" t="str">
        <f>Evaluación!N32</f>
        <v/>
      </c>
      <c r="I16" s="14" t="e" cm="1">
        <f t="array" ref="I16">INDEX('Resumen Evaluación'!$A$30:$A$38, MATCH(1, ('Resumen Evaluación'!$D$30:$D$38=SMALL('Resumen Evaluación'!$D$30:$D$38,9))*( COUNTIF($I$1:I15,'Resumen Evaluación'!$A$30:$A$38)=0), 0))</f>
        <v>#N/A</v>
      </c>
      <c r="J16" s="96" t="str">
        <f>IFERROR(SMALL('Resumen Evaluación'!$D$31:$D$38,9), "")</f>
        <v/>
      </c>
    </row>
    <row r="17" spans="1:10" x14ac:dyDescent="0.35">
      <c r="A17" s="12" t="str">
        <f>Evaluación!A35</f>
        <v xml:space="preserve">Resalta la procedencia </v>
      </c>
      <c r="B17" s="14" t="str">
        <f>Evaluación!N35</f>
        <v/>
      </c>
      <c r="I17" s="14" t="e" cm="1">
        <f t="array" ref="I17">INDEX('Resumen Evaluación'!$A$30:$A$38, MATCH(1, ('Resumen Evaluación'!$D$30:$D$38=SMALL('Resumen Evaluación'!$D$30:$D$38,10))*( COUNTIF($I$1:I16,'Resumen Evaluación'!$A$30:$A$38)=0), 0))</f>
        <v>#N/A</v>
      </c>
      <c r="J17" s="96" t="str">
        <f>IFERROR(SMALL('Resumen Evaluación'!$D$31:$D$38,10), "")</f>
        <v/>
      </c>
    </row>
    <row r="18" spans="1:10" x14ac:dyDescent="0.35">
      <c r="A18" s="12" t="str">
        <f>Evaluación!A36</f>
        <v>Verifica fecha de emisión y validez</v>
      </c>
      <c r="B18" s="14" t="str">
        <f>Evaluación!N36</f>
        <v/>
      </c>
      <c r="I18" s="14" t="e" cm="1">
        <f t="array" ref="I18">INDEX('Resumen Evaluación'!$A$30:$A$38, MATCH(1, ('Resumen Evaluación'!$D$30:$D$38=SMALL('Resumen Evaluación'!$D$30:$D$38,11))*( COUNTIF($I$1:I17,'Resumen Evaluación'!$A$30:$A$38)=0), 0))</f>
        <v>#N/A</v>
      </c>
      <c r="J18" s="96" t="str">
        <f>IFERROR(SMALL('Resumen Evaluación'!$D$31:$D$38,11), "")</f>
        <v/>
      </c>
    </row>
    <row r="19" spans="1:10" x14ac:dyDescent="0.35">
      <c r="A19" s="12" t="str">
        <f>Evaluación!A37</f>
        <v>Datos del paciente</v>
      </c>
      <c r="B19" s="14" t="str">
        <f>Evaluación!N37</f>
        <v/>
      </c>
    </row>
    <row r="20" spans="1:10" x14ac:dyDescent="0.35">
      <c r="A20" s="12" t="str">
        <f>Evaluación!A38</f>
        <v>Pruebas facturadas</v>
      </c>
      <c r="B20" s="14" t="str">
        <f>Evaluación!N38</f>
        <v/>
      </c>
    </row>
    <row r="21" spans="1:10" x14ac:dyDescent="0.35">
      <c r="A21" s="12" t="str">
        <f>Evaluación!A39</f>
        <v xml:space="preserve">Sigue procedimiento de omisión, si hay de más o por confusión de prueba </v>
      </c>
      <c r="B21" s="14" t="str">
        <f>Evaluación!N39</f>
        <v/>
      </c>
    </row>
    <row r="22" spans="1:10" ht="43.5" x14ac:dyDescent="0.35">
      <c r="A22" s="12" t="str">
        <f>Evaluación!A40</f>
        <v>Si no coincide (Procedencia, fecha de validez y datos del paciente) sigue los procedimientos para la corrección de la misma. (Validar conocimientos)</v>
      </c>
      <c r="B22" s="14" t="str">
        <f>Evaluación!N40</f>
        <v/>
      </c>
    </row>
    <row r="23" spans="1:10" ht="29" x14ac:dyDescent="0.35">
      <c r="A23" s="12" t="str">
        <f>Evaluación!A41</f>
        <v xml:space="preserve">Verifica firma de solicitud de exámenes en ausencia de una solicitud escrita </v>
      </c>
      <c r="B23" s="14" t="str">
        <f>Evaluación!N41</f>
        <v/>
      </c>
    </row>
    <row r="24" spans="1:10" ht="29" x14ac:dyDescent="0.35">
      <c r="A24" s="12" t="str">
        <f>Evaluación!A42</f>
        <v>Si existe la solicitud de prueba de HIV, verifica que se encuentre la hoja de consentimiento, de lo contrario sigue el procedimiento</v>
      </c>
      <c r="B24" s="14" t="str">
        <f>Evaluación!N42</f>
        <v/>
      </c>
    </row>
    <row r="25" spans="1:10" x14ac:dyDescent="0.35">
      <c r="A25" s="12" t="str">
        <f>Evaluación!A43</f>
        <v xml:space="preserve">Verifica firma de VDP contra la copia de la identificación del paciente </v>
      </c>
      <c r="B25" s="14" t="str">
        <f>Evaluación!N43</f>
        <v/>
      </c>
    </row>
    <row r="26" spans="1:10" x14ac:dyDescent="0.35">
      <c r="A26" s="12" t="str">
        <f>Evaluación!A44</f>
        <v>Sube la documentación al +funciones 19</v>
      </c>
      <c r="B26" s="14" t="str">
        <f>Evaluación!N44</f>
        <v/>
      </c>
    </row>
    <row r="27" spans="1:10" x14ac:dyDescent="0.35">
      <c r="A27" s="12" t="str">
        <f>Evaluación!A47</f>
        <v>¿Esta activo el botón de legal?</v>
      </c>
      <c r="B27" s="14" t="str">
        <f>Evaluación!N47</f>
        <v/>
      </c>
    </row>
    <row r="28" spans="1:10" x14ac:dyDescent="0.35">
      <c r="A28" s="12" t="str">
        <f>Evaluación!A48</f>
        <v>¿Revisó la firma de cédula verificada en recepción CVR?</v>
      </c>
      <c r="B28" s="14" t="str">
        <f>Evaluación!N48</f>
        <v/>
      </c>
    </row>
    <row r="29" spans="1:10" x14ac:dyDescent="0.35">
      <c r="A29" s="12" t="str">
        <f>Evaluación!A49</f>
        <v>¿Revisó la firma de cédula verificada por el flebotomista CVF?</v>
      </c>
      <c r="B29" s="14" t="str">
        <f>Evaluación!N49</f>
        <v/>
      </c>
    </row>
    <row r="30" spans="1:10" x14ac:dyDescent="0.35">
      <c r="A30" s="12" t="str">
        <f>Evaluación!A50</f>
        <v>¿Siguió procedimiento en caso de ausencia de firmas en CVR y CVF?</v>
      </c>
      <c r="B30" s="14" t="str">
        <f>Evaluación!N50</f>
        <v/>
      </c>
    </row>
    <row r="31" spans="1:10" ht="29" x14ac:dyDescent="0.35">
      <c r="A31" s="12" t="str">
        <f>Evaluación!A51</f>
        <v>¿Realizó activación de la verificación legal en el sistema en los datos del cliente?</v>
      </c>
      <c r="B31" s="14" t="str">
        <f>Evaluación!N51</f>
        <v/>
      </c>
    </row>
    <row r="32" spans="1:10" x14ac:dyDescent="0.35">
      <c r="A32" s="12" t="str">
        <f>Evaluación!A52</f>
        <v>¿Realizó activación legal en los resultados del paciente?</v>
      </c>
      <c r="B32" s="14" t="str">
        <f>Evaluación!N52</f>
        <v/>
      </c>
    </row>
    <row r="33" spans="1:2" x14ac:dyDescent="0.35">
      <c r="A33" s="12" t="str">
        <f>Evaluación!A55</f>
        <v>Actualiza los datos de la VDP</v>
      </c>
      <c r="B33" s="14" t="str">
        <f>Evaluación!N55</f>
        <v/>
      </c>
    </row>
    <row r="34" spans="1:2" x14ac:dyDescent="0.35">
      <c r="A34" s="12" t="str">
        <f>Evaluación!A56</f>
        <v>¿Revisó el monto del saldo de la boleta contra el sistema?</v>
      </c>
      <c r="B34" s="14" t="str">
        <f>Evaluación!N56</f>
        <v/>
      </c>
    </row>
    <row r="35" spans="1:2" x14ac:dyDescent="0.35">
      <c r="A35" s="12" t="str">
        <f>Evaluación!A57</f>
        <v>¿Verifica que la factura este impresa?</v>
      </c>
      <c r="B35" s="14" t="str">
        <f>Evaluación!N57</f>
        <v/>
      </c>
    </row>
    <row r="36" spans="1:2" ht="29" x14ac:dyDescent="0.35">
      <c r="A36" s="12" t="str">
        <f>Evaluación!A58</f>
        <v xml:space="preserve">a. Si la factura no está impresa sigue el procedimiento (validar conocimientos) </v>
      </c>
      <c r="B36" s="14" t="str">
        <f>Evaluación!N58</f>
        <v/>
      </c>
    </row>
    <row r="37" spans="1:2" ht="29" x14ac:dyDescent="0.35">
      <c r="A37" s="12" t="str">
        <f>Evaluación!A59</f>
        <v>¿Verifica que las cuentas al crédito cumplan con las autorizaciones necesarias?</v>
      </c>
      <c r="B37" s="14" t="str">
        <f>Evaluación!N59</f>
        <v/>
      </c>
    </row>
    <row r="38" spans="1:2" ht="29" x14ac:dyDescent="0.35">
      <c r="A38" s="12" t="str">
        <f>Evaluación!A60</f>
        <v>¿Verificó y colocó la forma de entrega de los resultados del cliente? (Si es E-mail o médico coloca los ganchos en el sistema)</v>
      </c>
      <c r="B38" s="14" t="str">
        <f>Evaluación!N60</f>
        <v/>
      </c>
    </row>
    <row r="39" spans="1:2" ht="29" x14ac:dyDescent="0.35">
      <c r="A39" s="12" t="str">
        <f>Evaluación!A61</f>
        <v>¿Revisó la sección de notas de la boleta y en el sistema para confirmar si el paciente realizó alguna solicitud especial?</v>
      </c>
      <c r="B39" s="14" t="str">
        <f>Evaluación!N61</f>
        <v/>
      </c>
    </row>
    <row r="40" spans="1:2" ht="29" x14ac:dyDescent="0.35">
      <c r="A40" s="12" t="str">
        <f>Evaluación!A64</f>
        <v>¿Colocó correctamente el día y hora de promesa? Aplica si el archivo tiene 2 referencias.</v>
      </c>
      <c r="B40" s="14" t="str">
        <f>Evaluación!N64</f>
        <v/>
      </c>
    </row>
    <row r="41" spans="1:2" x14ac:dyDescent="0.35">
      <c r="A41" s="12" t="str">
        <f>Evaluación!A65</f>
        <v>¿Colocó correctamente hora de toma de muestra?</v>
      </c>
      <c r="B41" s="14" t="str">
        <f>Evaluación!N65</f>
        <v/>
      </c>
    </row>
    <row r="42" spans="1:2" ht="43.5" x14ac:dyDescent="0.35">
      <c r="A42" s="12" t="str">
        <f>Evaluación!A66</f>
        <v xml:space="preserve">Agrega mensaje al Tecnólogo con observaciones relacionadas a las pruebas a realizar (uso de antibióticos, indicación de procedencia de la muestra, etc.) </v>
      </c>
      <c r="B42" s="14" t="str">
        <f>Evaluación!N66</f>
        <v/>
      </c>
    </row>
    <row r="43" spans="1:2" x14ac:dyDescent="0.35">
      <c r="A43" s="12" t="str">
        <f>Evaluación!A67</f>
        <v>Coloca nota cuando el archivo tiene 2 o más referencias asociadas.</v>
      </c>
      <c r="B43" s="14" t="str">
        <f>Evaluación!N67</f>
        <v/>
      </c>
    </row>
    <row r="44" spans="1:2" ht="29" x14ac:dyDescent="0.35">
      <c r="A44" s="12" t="str">
        <f>Evaluación!A68</f>
        <v xml:space="preserve">Conoce el procedimiento en el caso de encontrar una boleta provisional de una muestra pendiente (validar conocimientos)  </v>
      </c>
      <c r="B44" s="14" t="str">
        <f>Evaluación!N68</f>
        <v/>
      </c>
    </row>
    <row r="45" spans="1:2" ht="29" x14ac:dyDescent="0.35">
      <c r="A45" s="12" t="str">
        <f>Evaluación!A69</f>
        <v>¿Colocó nombre del flebotomista en el sistema de acuerdo a lo establecido en el instructivo?</v>
      </c>
      <c r="B45" s="14" t="str">
        <f>Evaluación!N69</f>
        <v/>
      </c>
    </row>
    <row r="46" spans="1:2" x14ac:dyDescent="0.35">
      <c r="A46" s="12" t="str">
        <f>Evaluación!A70</f>
        <v>¿Ordena la papelería de la admisión de acuerdo al orden establecido?</v>
      </c>
      <c r="B46" s="14" t="str">
        <f>Evaluación!N70</f>
        <v/>
      </c>
    </row>
    <row r="47" spans="1:2" ht="29" x14ac:dyDescent="0.35">
      <c r="A47" s="12" t="str">
        <f>Evaluación!A71</f>
        <v>¿Colocó su nombre al lado del código como responsable de haber efectuado la revisión de la admisión?</v>
      </c>
      <c r="B47" s="14" t="str">
        <f>Evaluación!N71</f>
        <v/>
      </c>
    </row>
    <row r="48" spans="1:2" ht="29" x14ac:dyDescent="0.35">
      <c r="A48" s="12" t="str">
        <f>Evaluación!A72</f>
        <v>Levantó los servicios no conformes encontrados en el procedimiento de la barrera 3</v>
      </c>
      <c r="B48" s="14" t="str">
        <f>Evaluación!N72</f>
        <v/>
      </c>
    </row>
    <row r="49" spans="1:2" ht="58" x14ac:dyDescent="0.35">
      <c r="A49" s="12" t="str">
        <f>Evaluación!A73</f>
        <v>Verificar que la Barrera 3 digital se haya completado correctamente, cumpliendo con todos los puntos de revisión de la boleta, y que esta no aparezca en el sistema con el estado «BOLETA SIN REVISAR EN SISTEMA».</v>
      </c>
      <c r="B49" s="14" t="str">
        <f>Evaluación!N73</f>
        <v/>
      </c>
    </row>
  </sheetData>
  <sheetProtection algorithmName="SHA-512" hashValue="jQlmv+ybeF5LlsovIUwHkDkzwGz+5SJVVXjb0I7xys8Spi2xW7AH3FGVuSSpMgu/aso1OZRgfC33bQg5i3XpXg==" saltValue="hn3TLY9IdhVp+C9u6cr0Mg==" spinCount="100000" sheet="1" objects="1" scenario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Evaluación</vt:lpstr>
      <vt:lpstr>Base de puntajes</vt:lpstr>
      <vt:lpstr>Resumen Evaluación</vt:lpstr>
      <vt:lpstr>Base de datos de Item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Justina  Acosta</dc:creator>
  <dc:description/>
  <cp:lastModifiedBy>judithmartes@gmail.com</cp:lastModifiedBy>
  <cp:revision>9</cp:revision>
  <cp:lastPrinted>2026-10-24T17:49:09Z</cp:lastPrinted>
  <dcterms:created xsi:type="dcterms:W3CDTF">2025-05-30T12:23:45Z</dcterms:created>
  <dcterms:modified xsi:type="dcterms:W3CDTF">2026-11-02T13:34:14Z</dcterms:modified>
  <dc:language>es-PA</dc:language>
</cp:coreProperties>
</file>